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RECIFE\Circuito Corridas TVG\"/>
    </mc:Choice>
  </mc:AlternateContent>
  <xr:revisionPtr revIDLastSave="0" documentId="13_ncr:1_{32F5E351-0054-4F20-9CD3-46C1400BA13A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CIRCUITO DE CORRIDAS TVG" sheetId="7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5" i="7" l="1"/>
  <c r="J195" i="7" s="1"/>
  <c r="I196" i="7"/>
  <c r="J196" i="7" s="1"/>
  <c r="I197" i="7"/>
  <c r="J197" i="7" s="1"/>
  <c r="I194" i="7"/>
  <c r="J194" i="7" s="1"/>
  <c r="I144" i="7"/>
  <c r="J144" i="7" s="1"/>
  <c r="I145" i="7"/>
  <c r="J145" i="7" s="1"/>
  <c r="I146" i="7"/>
  <c r="J146" i="7" s="1"/>
  <c r="I143" i="7"/>
  <c r="J143" i="7" s="1"/>
  <c r="I92" i="7"/>
  <c r="J92" i="7" s="1"/>
  <c r="I93" i="7"/>
  <c r="J93" i="7" s="1"/>
  <c r="I94" i="7"/>
  <c r="J94" i="7" s="1"/>
  <c r="I91" i="7"/>
  <c r="J91" i="7" s="1"/>
  <c r="I46" i="7"/>
  <c r="J46" i="7" s="1"/>
  <c r="I47" i="7"/>
  <c r="J47" i="7" s="1"/>
  <c r="I48" i="7"/>
  <c r="J48" i="7" s="1"/>
  <c r="I45" i="7"/>
  <c r="J45" i="7" s="1"/>
  <c r="L125" i="7"/>
  <c r="M125" i="7" s="1"/>
  <c r="L126" i="7"/>
  <c r="M126" i="7" s="1"/>
  <c r="L127" i="7"/>
  <c r="M127" i="7" s="1"/>
  <c r="L124" i="7"/>
  <c r="M124" i="7" s="1"/>
  <c r="J198" i="7" l="1"/>
  <c r="C201" i="7" s="1"/>
  <c r="J147" i="7"/>
  <c r="C150" i="7" s="1"/>
  <c r="J96" i="7"/>
  <c r="C99" i="7" s="1"/>
  <c r="J50" i="7"/>
  <c r="C53" i="7" s="1"/>
  <c r="C224" i="7" l="1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M18" i="19" l="1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F189" i="7" l="1"/>
  <c r="K188" i="7"/>
  <c r="J188" i="7"/>
  <c r="K187" i="7"/>
  <c r="J187" i="7"/>
  <c r="K186" i="7"/>
  <c r="J186" i="7"/>
  <c r="K185" i="7"/>
  <c r="J185" i="7"/>
  <c r="K184" i="7"/>
  <c r="J184" i="7"/>
  <c r="F182" i="7"/>
  <c r="N181" i="7"/>
  <c r="J181" i="7"/>
  <c r="L181" i="7" s="1"/>
  <c r="J180" i="7"/>
  <c r="M180" i="7" s="1"/>
  <c r="J179" i="7"/>
  <c r="M179" i="7" s="1"/>
  <c r="J178" i="7"/>
  <c r="L178" i="7" s="1"/>
  <c r="M178" i="7" s="1"/>
  <c r="N178" i="7" s="1"/>
  <c r="J177" i="7"/>
  <c r="L177" i="7" s="1"/>
  <c r="M177" i="7" s="1"/>
  <c r="N177" i="7" s="1"/>
  <c r="J176" i="7"/>
  <c r="M176" i="7" s="1"/>
  <c r="N176" i="7" s="1"/>
  <c r="J175" i="7"/>
  <c r="M175" i="7" s="1"/>
  <c r="N175" i="7" s="1"/>
  <c r="J174" i="7"/>
  <c r="M174" i="7" s="1"/>
  <c r="N174" i="7" s="1"/>
  <c r="J173" i="7"/>
  <c r="M173" i="7" s="1"/>
  <c r="N173" i="7" s="1"/>
  <c r="J172" i="7"/>
  <c r="M172" i="7" s="1"/>
  <c r="N172" i="7" s="1"/>
  <c r="F138" i="7"/>
  <c r="K137" i="7"/>
  <c r="J137" i="7"/>
  <c r="K136" i="7"/>
  <c r="J136" i="7"/>
  <c r="K135" i="7"/>
  <c r="J135" i="7"/>
  <c r="K134" i="7"/>
  <c r="J134" i="7"/>
  <c r="K133" i="7"/>
  <c r="J133" i="7"/>
  <c r="M132" i="7"/>
  <c r="F131" i="7"/>
  <c r="J130" i="7"/>
  <c r="L130" i="7" s="1"/>
  <c r="M130" i="7" s="1"/>
  <c r="J129" i="7"/>
  <c r="L129" i="7" s="1"/>
  <c r="M129" i="7" s="1"/>
  <c r="J128" i="7"/>
  <c r="L128" i="7" s="1"/>
  <c r="M128" i="7" s="1"/>
  <c r="J127" i="7"/>
  <c r="J126" i="7"/>
  <c r="J125" i="7"/>
  <c r="J124" i="7"/>
  <c r="J123" i="7"/>
  <c r="L123" i="7" s="1"/>
  <c r="M123" i="7" s="1"/>
  <c r="J122" i="7"/>
  <c r="J121" i="7"/>
  <c r="L121" i="7" s="1"/>
  <c r="M121" i="7" s="1"/>
  <c r="J86" i="7"/>
  <c r="F86" i="7"/>
  <c r="K85" i="7"/>
  <c r="L85" i="7" s="1"/>
  <c r="K84" i="7"/>
  <c r="L84" i="7" s="1"/>
  <c r="K83" i="7"/>
  <c r="L83" i="7" s="1"/>
  <c r="K82" i="7"/>
  <c r="L82" i="7" s="1"/>
  <c r="K81" i="7"/>
  <c r="L81" i="7" s="1"/>
  <c r="F79" i="7"/>
  <c r="J78" i="7"/>
  <c r="L78" i="7" s="1"/>
  <c r="M78" i="7" s="1"/>
  <c r="J77" i="7"/>
  <c r="L77" i="7" s="1"/>
  <c r="M77" i="7" s="1"/>
  <c r="J76" i="7"/>
  <c r="L76" i="7" s="1"/>
  <c r="M76" i="7" s="1"/>
  <c r="J75" i="7"/>
  <c r="L75" i="7" s="1"/>
  <c r="M75" i="7" s="1"/>
  <c r="J74" i="7"/>
  <c r="L74" i="7" s="1"/>
  <c r="M74" i="7" s="1"/>
  <c r="J73" i="7"/>
  <c r="L73" i="7" s="1"/>
  <c r="M73" i="7" s="1"/>
  <c r="J72" i="7"/>
  <c r="L72" i="7" s="1"/>
  <c r="M72" i="7" s="1"/>
  <c r="J71" i="7"/>
  <c r="L71" i="7" s="1"/>
  <c r="M71" i="7" s="1"/>
  <c r="J70" i="7"/>
  <c r="L70" i="7" s="1"/>
  <c r="M70" i="7" s="1"/>
  <c r="F40" i="7"/>
  <c r="K39" i="7"/>
  <c r="J39" i="7"/>
  <c r="K38" i="7"/>
  <c r="J38" i="7"/>
  <c r="K37" i="7"/>
  <c r="J37" i="7"/>
  <c r="L37" i="7" s="1"/>
  <c r="K36" i="7"/>
  <c r="J36" i="7"/>
  <c r="K35" i="7"/>
  <c r="J35" i="7"/>
  <c r="F33" i="7"/>
  <c r="J32" i="7"/>
  <c r="L32" i="7" s="1"/>
  <c r="M32" i="7" s="1"/>
  <c r="J31" i="7"/>
  <c r="L31" i="7" s="1"/>
  <c r="M31" i="7" s="1"/>
  <c r="J30" i="7"/>
  <c r="L30" i="7" s="1"/>
  <c r="M30" i="7" s="1"/>
  <c r="J29" i="7"/>
  <c r="L29" i="7" s="1"/>
  <c r="M29" i="7" s="1"/>
  <c r="J28" i="7"/>
  <c r="L28" i="7" s="1"/>
  <c r="M28" i="7" s="1"/>
  <c r="J27" i="7"/>
  <c r="L27" i="7" s="1"/>
  <c r="M27" i="7" s="1"/>
  <c r="J26" i="7"/>
  <c r="L26" i="7" s="1"/>
  <c r="M26" i="7" s="1"/>
  <c r="J25" i="7"/>
  <c r="J24" i="7"/>
  <c r="L24" i="7" s="1"/>
  <c r="M24" i="7" s="1"/>
  <c r="J23" i="7"/>
  <c r="L23" i="7" s="1"/>
  <c r="M23" i="7" s="1"/>
  <c r="J22" i="7"/>
  <c r="L22" i="7" s="1"/>
  <c r="L35" i="7" l="1"/>
  <c r="M187" i="7"/>
  <c r="L187" i="7" s="1"/>
  <c r="M188" i="7"/>
  <c r="L188" i="7" s="1"/>
  <c r="L137" i="7"/>
  <c r="L136" i="7"/>
  <c r="L36" i="7"/>
  <c r="L134" i="7"/>
  <c r="L38" i="7"/>
  <c r="M185" i="7"/>
  <c r="L185" i="7" s="1"/>
  <c r="L135" i="7"/>
  <c r="L138" i="7" s="1"/>
  <c r="J189" i="7"/>
  <c r="J131" i="7"/>
  <c r="L133" i="7"/>
  <c r="M184" i="7"/>
  <c r="L184" i="7" s="1"/>
  <c r="L122" i="7"/>
  <c r="M122" i="7" s="1"/>
  <c r="M131" i="7" s="1"/>
  <c r="C156" i="7" s="1"/>
  <c r="J33" i="7"/>
  <c r="L39" i="7"/>
  <c r="M79" i="7"/>
  <c r="C105" i="7" s="1"/>
  <c r="C98" i="7" s="1"/>
  <c r="C101" i="7" s="1"/>
  <c r="L86" i="7"/>
  <c r="L79" i="7"/>
  <c r="M22" i="7"/>
  <c r="N179" i="7"/>
  <c r="L179" i="7"/>
  <c r="N180" i="7"/>
  <c r="L180" i="7"/>
  <c r="L175" i="7"/>
  <c r="L176" i="7"/>
  <c r="M182" i="7"/>
  <c r="L172" i="7"/>
  <c r="J182" i="7"/>
  <c r="M186" i="7"/>
  <c r="L186" i="7" s="1"/>
  <c r="J40" i="7"/>
  <c r="J138" i="7"/>
  <c r="L174" i="7"/>
  <c r="J79" i="7"/>
  <c r="L25" i="7"/>
  <c r="M25" i="7" s="1"/>
  <c r="C160" i="7" l="1"/>
  <c r="C164" i="7" s="1"/>
  <c r="C149" i="7"/>
  <c r="C152" i="7" s="1"/>
  <c r="N182" i="7"/>
  <c r="C205" i="7" s="1"/>
  <c r="L131" i="7"/>
  <c r="L40" i="7"/>
  <c r="L33" i="7"/>
  <c r="M33" i="7"/>
  <c r="C57" i="7" s="1"/>
  <c r="C109" i="7"/>
  <c r="C113" i="7" s="1"/>
  <c r="M189" i="7"/>
  <c r="C209" i="7" l="1"/>
  <c r="C213" i="7" s="1"/>
  <c r="C200" i="7"/>
  <c r="C203" i="7" s="1"/>
  <c r="C61" i="7"/>
  <c r="C65" i="7" s="1"/>
  <c r="C52" i="7"/>
  <c r="C223" i="7" s="1"/>
  <c r="C55" i="7" l="1"/>
  <c r="C226" i="7"/>
  <c r="C231" i="7" s="1"/>
  <c r="C235" i="7" s="1"/>
  <c r="F28" i="2" l="1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M13" i="2" l="1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<sst xmlns="http://schemas.openxmlformats.org/spreadsheetml/2006/main" count="820" uniqueCount="149">
  <si>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</si>
  <si>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</si>
  <si>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</si>
  <si>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</si>
  <si>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</si>
  <si>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</si>
  <si>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</si>
  <si>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</si>
  <si>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</si>
  <si>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</si>
  <si>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</si>
  <si>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</si>
  <si>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</si>
  <si>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</si>
  <si>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</si>
  <si>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</si>
  <si>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</si>
  <si>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</si>
  <si>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</si>
  <si>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</si>
  <si>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</si>
  <si>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</si>
  <si>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</si>
  <si>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</si>
  <si>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</si>
  <si>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</si>
  <si>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</si>
  <si>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</si>
  <si>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</si>
  <si>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</si>
  <si>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</si>
  <si>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</si>
  <si>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</si>
  <si>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</si>
  <si>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</si>
  <si>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</si>
  <si>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</si>
  <si>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</si>
  <si>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</si>
  <si>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</si>
  <si>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</si>
  <si>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</si>
  <si>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</si>
  <si>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</si>
  <si>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</si>
  <si>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</si>
  <si>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</si>
  <si>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</si>
  <si>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</si>
  <si>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</si>
  <si>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</si>
  <si>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</si>
  <si>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</si>
  <si>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</si>
  <si>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</si>
  <si>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</si>
  <si>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</si>
  <si>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 xml:space="preserve">Total do Investimento </t>
  </si>
  <si>
    <t>5''</t>
  </si>
  <si>
    <t>PLAYPLUS - Total Negociado + 5%</t>
  </si>
  <si>
    <t>TV + PLAY PLUS</t>
  </si>
  <si>
    <t>Merchandising</t>
  </si>
  <si>
    <t>Vinheta de bloco</t>
  </si>
  <si>
    <t>Flash</t>
  </si>
  <si>
    <t xml:space="preserve">Desconto médio </t>
  </si>
  <si>
    <t xml:space="preserve">Valor médio negociado </t>
  </si>
  <si>
    <t>Rotativo [12h às 18h]</t>
  </si>
  <si>
    <t>Desconto Agência (20%)</t>
  </si>
  <si>
    <t xml:space="preserve">Valor Liquido </t>
  </si>
  <si>
    <t>TV + RECORDPLUS</t>
  </si>
  <si>
    <t>VEM PE</t>
  </si>
  <si>
    <t>Rotativo [6h às 12h]</t>
  </si>
  <si>
    <t>Chamadas de Envolvimento</t>
  </si>
  <si>
    <t>Rotativo [18h às 24h]</t>
  </si>
  <si>
    <t>Comercial</t>
  </si>
  <si>
    <t>até fev/27</t>
  </si>
  <si>
    <t>Mídia de Apoio</t>
  </si>
  <si>
    <t>SECUNDAGEM</t>
  </si>
  <si>
    <t>Proposta: CORRIDA AURORA RUN</t>
  </si>
  <si>
    <t>Tabela: jan-25</t>
  </si>
  <si>
    <t>O Circuito de Corridas TV Guararapes é onde saúde, qualidade de vida e esporte se encontram com grandes marcas em um projeto que já se consolidou como referência no calendário esportivo de Pernambuco e do Brasil. Ao longo do ano, milhares de atletas — de iniciantes a maratonistas — participam de provas que unem desafio, emoção e superação, em percursos que vão de 5K a 42K.
São quatro grandes etapas que movimentam o estado e fortalecem o esporte: a Aurora Run, em março, abre o circuito com energia e simboliza novos começos; a Maratona Internacional de Olinda, em junho, reúne atletas de várias partes do país em um percurso desafiador que celebra a história e a cultura da cidade; a Independence Run, em setembro, conecta esporte e brasilidade em um momento de orgulho nacional; e a Família Run, em dezembro, encerra o ano em clima de celebração, bem-estar e lazer, reunindo pessoas de todas as idades em um evento cheio de integração.
Patrocinar uma corrida ou todo o circuito é muito mais do que associar sua marca ao esporte: é ganhar visibilidade de mídia, presença em experiências marcantes, ativações exclusivas e a oportunidade de se conectar com um público ativo, engajado e apaixonado por corrida. O Circuito TV Guararapes é uma plataforma poderosa de relacionamento e branding, levando sua marca aonde estão a energia, a superação e a emoção do esporte.</t>
  </si>
  <si>
    <t>AURORA RUN</t>
  </si>
  <si>
    <t>27/02 A 14/03</t>
  </si>
  <si>
    <t xml:space="preserve">Assinatura nas chamadas de envolvimento </t>
  </si>
  <si>
    <t>Balanço Geral manhã</t>
  </si>
  <si>
    <t>10/03</t>
  </si>
  <si>
    <t>Balanço Geral Manhã</t>
  </si>
  <si>
    <t>Vem PE</t>
  </si>
  <si>
    <t>12/03</t>
  </si>
  <si>
    <t>13/03</t>
  </si>
  <si>
    <t xml:space="preserve">Flashes </t>
  </si>
  <si>
    <t>Até jun/26</t>
  </si>
  <si>
    <t>MARATONA DE OLINDA</t>
  </si>
  <si>
    <t>15/05 a 30/05</t>
  </si>
  <si>
    <t>28/05</t>
  </si>
  <si>
    <t>31/05</t>
  </si>
  <si>
    <t>Flashes</t>
  </si>
  <si>
    <t>Até ago-26</t>
  </si>
  <si>
    <t>INDEPENDECE RUN</t>
  </si>
  <si>
    <t>21/08 a 05/09</t>
  </si>
  <si>
    <t>Até dez-26</t>
  </si>
  <si>
    <t>FAMILY RUN</t>
  </si>
  <si>
    <t>26/11 a 12/12</t>
  </si>
  <si>
    <t>30''</t>
  </si>
  <si>
    <t>UNITÁRIO NEGOCIADO</t>
  </si>
  <si>
    <t>TOTAL  NEGOCIADO</t>
  </si>
  <si>
    <t>Rotativo 6 às 12h</t>
  </si>
  <si>
    <t>Programetes + Chamadas de transmissão</t>
  </si>
  <si>
    <t>Rotativo 12 às 18h</t>
  </si>
  <si>
    <t xml:space="preserve"> Rotativo 6h às 12h </t>
  </si>
  <si>
    <t>Até mar-26</t>
  </si>
  <si>
    <t>Rotativo 12h às 18h</t>
  </si>
  <si>
    <t>Tabela: agosto-25</t>
  </si>
  <si>
    <t>Valor Liquido por cota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</si>
  <si>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</si>
  <si>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</si>
  <si>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Total do Investimento (TV)</t>
  </si>
  <si>
    <t>Reajuste tabela 5% incluso.</t>
  </si>
  <si>
    <t>Proposta: VERÃO GUARARAPES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</si>
  <si>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</si>
  <si>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</si>
  <si>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</si>
  <si>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</si>
  <si>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</si>
  <si>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</si>
  <si>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</si>
  <si>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</si>
  <si>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</si>
  <si>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</si>
  <si>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</si>
  <si>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</si>
  <si>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</si>
  <si>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</si>
  <si>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</si>
  <si>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</si>
  <si>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</si>
  <si>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</si>
  <si>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</si>
  <si>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</si>
  <si>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set a Dez/25</t>
  </si>
  <si>
    <t>VALORIZA PE</t>
  </si>
  <si>
    <t>NOTICIAS DO CAMPO</t>
  </si>
  <si>
    <t>Out a Nov/25</t>
  </si>
  <si>
    <t xml:space="preserve">ENTREGA TV </t>
  </si>
  <si>
    <t>ENTREGA DIGITAL</t>
  </si>
  <si>
    <t>INDEPENDENCE RUN</t>
  </si>
  <si>
    <t/>
  </si>
  <si>
    <t>INVESTIMENTO TOTAL DO CIRCUITO TCG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</si>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</sst>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</numFmts>
  <fonts count="19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8"/>
      <color theme="0"/>
      <name val="Calibri"/>
      <family val="2"/>
    </font>
    <font>
      <sz val="16"/>
      <color theme="1" tint="4.9989318521683403E-2"/>
      <name val="Aptos Narrow"/>
      <family val="2"/>
      <scheme val="minor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8"/>
      <name val="Calibri"/>
      <family val="2"/>
    </font>
    <font>
      <b/>
      <sz val="17"/>
      <name val="Calibri"/>
      <family val="2"/>
    </font>
    <font>
      <b/>
      <sz val="16"/>
      <color theme="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0" fontId="5" fillId="0" borderId="0" xfId="4" applyFont="1" applyAlignment="1">
      <alignment horizontal="center" vertical="center" wrapText="1"/>
    </xf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8" fillId="4" borderId="0" xfId="4" applyFont="1" applyFill="1"/>
    <xf numFmtId="9" fontId="5" fillId="0" borderId="0" xfId="4" applyNumberFormat="1" applyFont="1"/>
    <xf numFmtId="43" fontId="9" fillId="4" borderId="0" xfId="4" applyNumberFormat="1" applyFont="1" applyFill="1"/>
    <xf numFmtId="43" fontId="6" fillId="0" borderId="0" xfId="4" applyNumberFormat="1" applyFont="1"/>
    <xf numFmtId="166" fontId="6" fillId="0" borderId="1" xfId="5" applyFont="1" applyFill="1" applyBorder="1" applyAlignment="1">
      <alignment horizontal="center" vertical="center"/>
    </xf>
    <xf numFmtId="10" fontId="5" fillId="0" borderId="1" xfId="6" applyNumberFormat="1" applyFont="1" applyFill="1" applyBorder="1" applyAlignment="1">
      <alignment horizontal="center" vertical="center"/>
    </xf>
    <xf numFmtId="9" fontId="5" fillId="0" borderId="1" xfId="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166" fontId="6" fillId="2" borderId="1" xfId="5" applyFont="1" applyFill="1" applyBorder="1" applyAlignment="1">
      <alignment horizontal="center" vertical="center"/>
    </xf>
    <xf numFmtId="16" fontId="6" fillId="2" borderId="1" xfId="4" quotePrefix="1" applyNumberFormat="1" applyFont="1" applyFill="1" applyBorder="1" applyAlignment="1">
      <alignment horizontal="center" vertical="center"/>
    </xf>
    <xf numFmtId="166" fontId="6" fillId="0" borderId="0" xfId="5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/>
    </xf>
    <xf numFmtId="165" fontId="6" fillId="5" borderId="1" xfId="4" applyNumberFormat="1" applyFont="1" applyFill="1" applyBorder="1" applyAlignment="1">
      <alignment horizontal="center" vertical="center"/>
    </xf>
    <xf numFmtId="166" fontId="6" fillId="5" borderId="1" xfId="5" applyFont="1" applyFill="1" applyBorder="1" applyAlignment="1">
      <alignment horizontal="center" vertical="center"/>
    </xf>
    <xf numFmtId="10" fontId="5" fillId="5" borderId="1" xfId="6" applyNumberFormat="1" applyFont="1" applyFill="1" applyBorder="1" applyAlignment="1">
      <alignment horizontal="center" vertical="center"/>
    </xf>
    <xf numFmtId="0" fontId="11" fillId="6" borderId="0" xfId="4" applyFont="1" applyFill="1"/>
    <xf numFmtId="49" fontId="6" fillId="2" borderId="1" xfId="4" quotePrefix="1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/>
    </xf>
    <xf numFmtId="164" fontId="5" fillId="2" borderId="1" xfId="1" applyFont="1" applyFill="1" applyBorder="1" applyAlignment="1">
      <alignment horizontal="center" vertical="center" wrapText="1"/>
    </xf>
    <xf numFmtId="16" fontId="6" fillId="2" borderId="1" xfId="4" quotePrefix="1" applyNumberFormat="1" applyFont="1" applyFill="1" applyBorder="1" applyAlignment="1">
      <alignment horizontal="center" vertical="center" wrapText="1"/>
    </xf>
    <xf numFmtId="166" fontId="6" fillId="0" borderId="0" xfId="4" applyNumberFormat="1" applyFont="1"/>
    <xf numFmtId="16" fontId="6" fillId="0" borderId="0" xfId="4" applyNumberFormat="1" applyFont="1"/>
    <xf numFmtId="164" fontId="12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0" fontId="6" fillId="5" borderId="1" xfId="4" applyFont="1" applyFill="1" applyBorder="1" applyAlignment="1">
      <alignment horizontal="left" vertical="center"/>
    </xf>
    <xf numFmtId="166" fontId="14" fillId="8" borderId="1" xfId="2" applyFont="1" applyFill="1" applyBorder="1" applyAlignment="1">
      <alignment vertical="center"/>
    </xf>
    <xf numFmtId="0" fontId="15" fillId="0" borderId="0" xfId="4" applyFont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 wrapText="1"/>
    </xf>
    <xf numFmtId="10" fontId="5" fillId="2" borderId="1" xfId="6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  <xf numFmtId="16" fontId="6" fillId="5" borderId="1" xfId="4" quotePrefix="1" applyNumberFormat="1" applyFont="1" applyFill="1" applyBorder="1" applyAlignment="1">
      <alignment horizontal="center" vertical="center"/>
    </xf>
    <xf numFmtId="164" fontId="18" fillId="10" borderId="0" xfId="1" applyFont="1" applyFill="1" applyBorder="1" applyAlignment="1">
      <alignment vertical="center"/>
    </xf>
    <xf numFmtId="164" fontId="13" fillId="10" borderId="0" xfId="1" applyFont="1" applyFill="1" applyBorder="1" applyAlignment="1">
      <alignment vertical="center"/>
    </xf>
    <xf numFmtId="0" fontId="10" fillId="0" borderId="0" xfId="4" applyFont="1" applyAlignment="1">
      <alignment horizontal="left" vertical="center"/>
    </xf>
    <xf numFmtId="164" fontId="5" fillId="7" borderId="0" xfId="1" applyFont="1" applyFill="1" applyBorder="1" applyAlignment="1">
      <alignment horizontal="center" vertical="center"/>
    </xf>
    <xf numFmtId="16" fontId="5" fillId="7" borderId="0" xfId="4" quotePrefix="1" applyNumberFormat="1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/>
    </xf>
    <xf numFmtId="165" fontId="5" fillId="7" borderId="0" xfId="4" applyNumberFormat="1" applyFont="1" applyFill="1" applyAlignment="1">
      <alignment horizontal="center" vertical="center"/>
    </xf>
    <xf numFmtId="0" fontId="5" fillId="7" borderId="0" xfId="4" applyFont="1" applyFill="1" applyAlignment="1">
      <alignment horizontal="center" vertical="center" wrapText="1"/>
    </xf>
    <xf numFmtId="166" fontId="5" fillId="7" borderId="0" xfId="2" applyFont="1" applyFill="1" applyBorder="1" applyAlignment="1">
      <alignment horizontal="center" vertical="center" wrapText="1"/>
    </xf>
    <xf numFmtId="0" fontId="13" fillId="6" borderId="1" xfId="4" applyFont="1" applyFill="1" applyBorder="1"/>
    <xf numFmtId="166" fontId="13" fillId="6" borderId="1" xfId="2" applyFont="1" applyFill="1" applyBorder="1"/>
    <xf numFmtId="0" fontId="8" fillId="11" borderId="1" xfId="4" applyFont="1" applyFill="1" applyBorder="1"/>
    <xf numFmtId="166" fontId="8" fillId="11" borderId="1" xfId="2" applyFont="1" applyFill="1" applyBorder="1"/>
    <xf numFmtId="166" fontId="14" fillId="8" borderId="7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6" fillId="0" borderId="15" xfId="2" applyFont="1" applyBorder="1"/>
    <xf numFmtId="166" fontId="6" fillId="0" borderId="0" xfId="2" applyFont="1" applyBorder="1"/>
    <xf numFmtId="166" fontId="6" fillId="0" borderId="16" xfId="2" applyFont="1" applyBorder="1"/>
    <xf numFmtId="166" fontId="6" fillId="0" borderId="17" xfId="2" applyFont="1" applyBorder="1"/>
    <xf numFmtId="166" fontId="6" fillId="0" borderId="18" xfId="2" applyFont="1" applyBorder="1"/>
    <xf numFmtId="0" fontId="13" fillId="6" borderId="12" xfId="4" applyFont="1" applyFill="1" applyBorder="1" applyAlignment="1">
      <alignment horizontal="center"/>
    </xf>
    <xf numFmtId="0" fontId="13" fillId="6" borderId="13" xfId="4" applyFont="1" applyFill="1" applyBorder="1" applyAlignment="1">
      <alignment horizontal="center"/>
    </xf>
    <xf numFmtId="0" fontId="13" fillId="6" borderId="14" xfId="4" applyFont="1" applyFill="1" applyBorder="1" applyAlignment="1">
      <alignment horizontal="center"/>
    </xf>
    <xf numFmtId="0" fontId="6" fillId="0" borderId="0" xfId="2" applyNumberFormat="1" applyFont="1" applyBorder="1"/>
    <xf numFmtId="166" fontId="5" fillId="9" borderId="19" xfId="2" applyFont="1" applyFill="1" applyBorder="1"/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165" fontId="5" fillId="0" borderId="0" xfId="4" applyNumberFormat="1" applyFont="1" applyAlignment="1">
      <alignment vertical="center"/>
    </xf>
    <xf numFmtId="166" fontId="6" fillId="0" borderId="0" xfId="2" applyFont="1" applyBorder="1" applyAlignment="1">
      <alignment horizontal="center"/>
    </xf>
    <xf numFmtId="166" fontId="5" fillId="0" borderId="0" xfId="2" applyFont="1" applyBorder="1" applyAlignment="1">
      <alignment horizontal="center"/>
    </xf>
    <xf numFmtId="166" fontId="5" fillId="3" borderId="1" xfId="5" applyFont="1" applyFill="1" applyBorder="1" applyAlignment="1">
      <alignment horizontal="center" vertical="center"/>
    </xf>
    <xf numFmtId="9" fontId="5" fillId="0" borderId="0" xfId="6" applyFont="1" applyFill="1" applyBorder="1" applyAlignment="1">
      <alignment horizontal="center" vertical="center"/>
    </xf>
    <xf numFmtId="0" fontId="5" fillId="3" borderId="7" xfId="4" applyFont="1" applyFill="1" applyBorder="1"/>
    <xf numFmtId="43" fontId="5" fillId="3" borderId="7" xfId="4" applyNumberFormat="1" applyFont="1" applyFill="1" applyBorder="1"/>
    <xf numFmtId="166" fontId="16" fillId="3" borderId="1" xfId="5" applyFont="1" applyFill="1" applyBorder="1" applyAlignment="1">
      <alignment horizontal="center" vertical="center"/>
    </xf>
    <xf numFmtId="0" fontId="6" fillId="0" borderId="0" xfId="4" quotePrefix="1" applyFont="1"/>
    <xf numFmtId="166" fontId="17" fillId="3" borderId="1" xfId="5" applyFont="1" applyFill="1" applyBorder="1" applyAlignment="1">
      <alignment horizontal="center" vertical="center"/>
    </xf>
    <xf numFmtId="0" fontId="13" fillId="12" borderId="12" xfId="4" applyFont="1" applyFill="1" applyBorder="1"/>
    <xf numFmtId="0" fontId="6" fillId="0" borderId="14" xfId="4" applyFont="1" applyBorder="1"/>
    <xf numFmtId="0" fontId="6" fillId="0" borderId="15" xfId="4" applyFont="1" applyBorder="1"/>
    <xf numFmtId="0" fontId="6" fillId="0" borderId="16" xfId="4" applyFont="1" applyBorder="1"/>
    <xf numFmtId="0" fontId="13" fillId="6" borderId="20" xfId="4" applyFont="1" applyFill="1" applyBorder="1"/>
    <xf numFmtId="166" fontId="13" fillId="6" borderId="21" xfId="2" applyFont="1" applyFill="1" applyBorder="1"/>
    <xf numFmtId="164" fontId="5" fillId="0" borderId="15" xfId="1" applyFont="1" applyFill="1" applyBorder="1" applyAlignment="1">
      <alignment horizontal="center" vertical="center"/>
    </xf>
    <xf numFmtId="16" fontId="6" fillId="0" borderId="16" xfId="4" quotePrefix="1" applyNumberFormat="1" applyFont="1" applyBorder="1" applyAlignment="1">
      <alignment horizontal="center" vertical="center" wrapText="1"/>
    </xf>
    <xf numFmtId="0" fontId="8" fillId="11" borderId="20" xfId="4" applyFont="1" applyFill="1" applyBorder="1"/>
    <xf numFmtId="166" fontId="8" fillId="11" borderId="21" xfId="2" applyFont="1" applyFill="1" applyBorder="1"/>
    <xf numFmtId="9" fontId="5" fillId="0" borderId="16" xfId="4" applyNumberFormat="1" applyFont="1" applyBorder="1"/>
    <xf numFmtId="0" fontId="5" fillId="3" borderId="15" xfId="4" applyFont="1" applyFill="1" applyBorder="1"/>
    <xf numFmtId="43" fontId="5" fillId="3" borderId="16" xfId="4" applyNumberFormat="1" applyFont="1" applyFill="1" applyBorder="1"/>
    <xf numFmtId="9" fontId="6" fillId="0" borderId="16" xfId="4" applyNumberFormat="1" applyFont="1" applyBorder="1"/>
    <xf numFmtId="0" fontId="8" fillId="4" borderId="17" xfId="4" applyFont="1" applyFill="1" applyBorder="1"/>
    <xf numFmtId="43" fontId="9" fillId="4" borderId="19" xfId="4" applyNumberFormat="1" applyFont="1" applyFill="1" applyBorder="1"/>
    <xf numFmtId="166" fontId="6" fillId="0" borderId="22" xfId="2" applyFont="1" applyBorder="1"/>
    <xf numFmtId="166" fontId="6" fillId="0" borderId="23" xfId="2" applyFont="1" applyBorder="1"/>
    <xf numFmtId="0" fontId="6" fillId="0" borderId="23" xfId="2" applyNumberFormat="1" applyFont="1" applyBorder="1"/>
    <xf numFmtId="166" fontId="6" fillId="0" borderId="24" xfId="2" applyFont="1" applyBorder="1"/>
    <xf numFmtId="166" fontId="6" fillId="3" borderId="24" xfId="2" applyFont="1" applyFill="1" applyBorder="1"/>
    <xf numFmtId="0" fontId="4" fillId="0" borderId="0" xfId="0" applyFont="1" applyAlignment="1">
      <alignment vertic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15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16" xfId="4" applyFont="1" applyBorder="1" applyAlignment="1">
      <alignment horizontal="left" vertical="center"/>
    </xf>
    <xf numFmtId="0" fontId="6" fillId="0" borderId="17" xfId="4" applyFont="1" applyBorder="1" applyAlignment="1">
      <alignment horizontal="left" vertical="center"/>
    </xf>
    <xf numFmtId="0" fontId="6" fillId="0" borderId="18" xfId="4" applyFont="1" applyBorder="1" applyAlignment="1">
      <alignment horizontal="left" vertical="center"/>
    </xf>
    <xf numFmtId="0" fontId="6" fillId="0" borderId="19" xfId="4" applyFont="1" applyBorder="1" applyAlignment="1">
      <alignment horizontal="left" vertical="center"/>
    </xf>
    <xf numFmtId="164" fontId="5" fillId="2" borderId="1" xfId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6" fillId="0" borderId="6" xfId="1" applyFont="1" applyFill="1" applyBorder="1" applyAlignment="1">
      <alignment horizontal="center" vertical="center"/>
    </xf>
    <xf numFmtId="164" fontId="6" fillId="0" borderId="7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/>
    </xf>
    <xf numFmtId="16" fontId="6" fillId="5" borderId="2" xfId="4" quotePrefix="1" applyNumberFormat="1" applyFont="1" applyFill="1" applyBorder="1" applyAlignment="1">
      <alignment horizontal="center" vertical="center"/>
    </xf>
    <xf numFmtId="16" fontId="6" fillId="5" borderId="7" xfId="4" quotePrefix="1" applyNumberFormat="1" applyFont="1" applyFill="1" applyBorder="1" applyAlignment="1">
      <alignment horizontal="center" vertical="center"/>
    </xf>
    <xf numFmtId="49" fontId="6" fillId="2" borderId="2" xfId="4" quotePrefix="1" applyNumberFormat="1" applyFont="1" applyFill="1" applyBorder="1" applyAlignment="1">
      <alignment horizontal="center" vertical="center"/>
    </xf>
    <xf numFmtId="49" fontId="6" fillId="2" borderId="7" xfId="4" quotePrefix="1" applyNumberFormat="1" applyFont="1" applyFill="1" applyBorder="1" applyAlignment="1">
      <alignment horizontal="center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7" xfId="4" quotePrefix="1" applyNumberFormat="1" applyFont="1" applyBorder="1" applyAlignment="1">
      <alignment horizontal="center" vertical="center"/>
    </xf>
    <xf numFmtId="0" fontId="10" fillId="0" borderId="12" xfId="4" applyFont="1" applyBorder="1" applyAlignment="1">
      <alignment horizontal="left" vertical="center" wrapText="1"/>
    </xf>
    <xf numFmtId="0" fontId="10" fillId="0" borderId="13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15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0" fillId="0" borderId="16" xfId="4" applyFont="1" applyBorder="1" applyAlignment="1">
      <alignment horizontal="left" vertical="center"/>
    </xf>
    <xf numFmtId="0" fontId="10" fillId="0" borderId="17" xfId="4" applyFont="1" applyBorder="1" applyAlignment="1">
      <alignment horizontal="left" vertical="center"/>
    </xf>
    <xf numFmtId="0" fontId="10" fillId="0" borderId="18" xfId="4" applyFont="1" applyBorder="1" applyAlignment="1">
      <alignment horizontal="left" vertical="center"/>
    </xf>
    <xf numFmtId="0" fontId="10" fillId="0" borderId="19" xfId="4" applyFont="1" applyBorder="1" applyAlignment="1">
      <alignment horizontal="left" vertical="center"/>
    </xf>
    <xf numFmtId="16" fontId="6" fillId="0" borderId="6" xfId="4" quotePrefix="1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149"/>
      <c r="C1" s="149"/>
      <c r="D1" s="149"/>
      <c r="E1" s="149"/>
      <c r="F1" s="149"/>
      <c r="G1" s="149"/>
      <c r="H1" s="149"/>
      <c r="I1" s="149"/>
      <c r="J1" s="149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150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150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150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150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150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150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150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150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150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148" t="s">
        <v>28</v>
      </c>
      <c r="C20" s="148"/>
      <c r="D20" s="148"/>
      <c r="E20" s="148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51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51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51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51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51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148" t="s">
        <v>28</v>
      </c>
      <c r="C28" s="148"/>
      <c r="D28" s="148"/>
      <c r="E28" s="148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91A3B-921E-4AEF-9BA5-43822EC662ED}">
  <dimension ref="A1:R237"/>
  <sheetViews>
    <sheetView tabSelected="1" zoomScale="60" zoomScaleNormal="60" workbookViewId="0">
      <selection activeCell="B7" sqref="B7"/>
    </sheetView>
  </sheetViews>
  <sheetFormatPr defaultRowHeight="21" x14ac:dyDescent="0.35"/>
  <cols>
    <col min="1" max="1" width="3.7109375" style="2" customWidth="1"/>
    <col min="2" max="2" width="60.85546875" style="2" customWidth="1"/>
    <col min="3" max="3" width="30.28515625" style="2" bestFit="1" customWidth="1"/>
    <col min="4" max="4" width="50.7109375" style="2" customWidth="1"/>
    <col min="5" max="5" width="21.28515625" style="2" bestFit="1" customWidth="1"/>
    <col min="6" max="6" width="25.28515625" style="2" customWidth="1"/>
    <col min="7" max="7" width="26" style="2" customWidth="1"/>
    <col min="8" max="8" width="29.7109375" style="2" customWidth="1"/>
    <col min="9" max="9" width="24.7109375" style="2" bestFit="1" customWidth="1"/>
    <col min="10" max="10" width="24.7109375" style="2" customWidth="1"/>
    <col min="11" max="11" width="16.28515625" style="2" customWidth="1"/>
    <col min="12" max="12" width="25.42578125" style="2" customWidth="1"/>
    <col min="13" max="13" width="24.28515625" style="2" customWidth="1"/>
    <col min="14" max="14" width="22.7109375" style="2" customWidth="1"/>
    <col min="15" max="254" width="8.85546875" style="2"/>
    <col min="255" max="255" width="3.7109375" style="2" customWidth="1"/>
    <col min="256" max="256" width="18.7109375" style="2" customWidth="1"/>
    <col min="257" max="257" width="12.28515625" style="2" customWidth="1"/>
    <col min="258" max="258" width="23.42578125" style="2" customWidth="1"/>
    <col min="259" max="259" width="70.5703125" style="2" bestFit="1" customWidth="1"/>
    <col min="260" max="260" width="16.5703125" style="2" customWidth="1"/>
    <col min="261" max="261" width="24.42578125" style="2" customWidth="1"/>
    <col min="262" max="262" width="18.7109375" style="2" customWidth="1"/>
    <col min="263" max="263" width="32.42578125" style="2" bestFit="1" customWidth="1"/>
    <col min="264" max="264" width="18.7109375" style="2" customWidth="1"/>
    <col min="265" max="265" width="25" style="2" bestFit="1" customWidth="1"/>
    <col min="266" max="267" width="18.7109375" style="2" customWidth="1"/>
    <col min="268" max="268" width="27.42578125" style="2" bestFit="1" customWidth="1"/>
    <col min="269" max="269" width="11" style="2" bestFit="1" customWidth="1"/>
    <col min="270" max="510" width="8.85546875" style="2"/>
    <col min="511" max="511" width="3.7109375" style="2" customWidth="1"/>
    <col min="512" max="512" width="18.7109375" style="2" customWidth="1"/>
    <col min="513" max="513" width="12.28515625" style="2" customWidth="1"/>
    <col min="514" max="514" width="23.42578125" style="2" customWidth="1"/>
    <col min="515" max="515" width="70.5703125" style="2" bestFit="1" customWidth="1"/>
    <col min="516" max="516" width="16.5703125" style="2" customWidth="1"/>
    <col min="517" max="517" width="24.42578125" style="2" customWidth="1"/>
    <col min="518" max="518" width="18.7109375" style="2" customWidth="1"/>
    <col min="519" max="519" width="32.42578125" style="2" bestFit="1" customWidth="1"/>
    <col min="520" max="520" width="18.7109375" style="2" customWidth="1"/>
    <col min="521" max="521" width="25" style="2" bestFit="1" customWidth="1"/>
    <col min="522" max="523" width="18.7109375" style="2" customWidth="1"/>
    <col min="524" max="524" width="27.42578125" style="2" bestFit="1" customWidth="1"/>
    <col min="525" max="525" width="11" style="2" bestFit="1" customWidth="1"/>
    <col min="526" max="766" width="8.85546875" style="2"/>
    <col min="767" max="767" width="3.7109375" style="2" customWidth="1"/>
    <col min="768" max="768" width="18.7109375" style="2" customWidth="1"/>
    <col min="769" max="769" width="12.28515625" style="2" customWidth="1"/>
    <col min="770" max="770" width="23.42578125" style="2" customWidth="1"/>
    <col min="771" max="771" width="70.5703125" style="2" bestFit="1" customWidth="1"/>
    <col min="772" max="772" width="16.5703125" style="2" customWidth="1"/>
    <col min="773" max="773" width="24.42578125" style="2" customWidth="1"/>
    <col min="774" max="774" width="18.7109375" style="2" customWidth="1"/>
    <col min="775" max="775" width="32.42578125" style="2" bestFit="1" customWidth="1"/>
    <col min="776" max="776" width="18.7109375" style="2" customWidth="1"/>
    <col min="777" max="777" width="25" style="2" bestFit="1" customWidth="1"/>
    <col min="778" max="779" width="18.7109375" style="2" customWidth="1"/>
    <col min="780" max="780" width="27.42578125" style="2" bestFit="1" customWidth="1"/>
    <col min="781" max="781" width="11" style="2" bestFit="1" customWidth="1"/>
    <col min="782" max="1022" width="8.85546875" style="2"/>
    <col min="1023" max="1023" width="3.7109375" style="2" customWidth="1"/>
    <col min="1024" max="1024" width="18.7109375" style="2" customWidth="1"/>
    <col min="1025" max="1025" width="12.28515625" style="2" customWidth="1"/>
    <col min="1026" max="1026" width="23.42578125" style="2" customWidth="1"/>
    <col min="1027" max="1027" width="70.5703125" style="2" bestFit="1" customWidth="1"/>
    <col min="1028" max="1028" width="16.5703125" style="2" customWidth="1"/>
    <col min="1029" max="1029" width="24.42578125" style="2" customWidth="1"/>
    <col min="1030" max="1030" width="18.7109375" style="2" customWidth="1"/>
    <col min="1031" max="1031" width="32.42578125" style="2" bestFit="1" customWidth="1"/>
    <col min="1032" max="1032" width="18.7109375" style="2" customWidth="1"/>
    <col min="1033" max="1033" width="25" style="2" bestFit="1" customWidth="1"/>
    <col min="1034" max="1035" width="18.7109375" style="2" customWidth="1"/>
    <col min="1036" max="1036" width="27.42578125" style="2" bestFit="1" customWidth="1"/>
    <col min="1037" max="1037" width="11" style="2" bestFit="1" customWidth="1"/>
    <col min="1038" max="1278" width="8.85546875" style="2"/>
    <col min="1279" max="1279" width="3.7109375" style="2" customWidth="1"/>
    <col min="1280" max="1280" width="18.7109375" style="2" customWidth="1"/>
    <col min="1281" max="1281" width="12.28515625" style="2" customWidth="1"/>
    <col min="1282" max="1282" width="23.42578125" style="2" customWidth="1"/>
    <col min="1283" max="1283" width="70.5703125" style="2" bestFit="1" customWidth="1"/>
    <col min="1284" max="1284" width="16.5703125" style="2" customWidth="1"/>
    <col min="1285" max="1285" width="24.42578125" style="2" customWidth="1"/>
    <col min="1286" max="1286" width="18.7109375" style="2" customWidth="1"/>
    <col min="1287" max="1287" width="32.42578125" style="2" bestFit="1" customWidth="1"/>
    <col min="1288" max="1288" width="18.7109375" style="2" customWidth="1"/>
    <col min="1289" max="1289" width="25" style="2" bestFit="1" customWidth="1"/>
    <col min="1290" max="1291" width="18.7109375" style="2" customWidth="1"/>
    <col min="1292" max="1292" width="27.42578125" style="2" bestFit="1" customWidth="1"/>
    <col min="1293" max="1293" width="11" style="2" bestFit="1" customWidth="1"/>
    <col min="1294" max="1534" width="8.85546875" style="2"/>
    <col min="1535" max="1535" width="3.7109375" style="2" customWidth="1"/>
    <col min="1536" max="1536" width="18.7109375" style="2" customWidth="1"/>
    <col min="1537" max="1537" width="12.28515625" style="2" customWidth="1"/>
    <col min="1538" max="1538" width="23.42578125" style="2" customWidth="1"/>
    <col min="1539" max="1539" width="70.5703125" style="2" bestFit="1" customWidth="1"/>
    <col min="1540" max="1540" width="16.5703125" style="2" customWidth="1"/>
    <col min="1541" max="1541" width="24.42578125" style="2" customWidth="1"/>
    <col min="1542" max="1542" width="18.7109375" style="2" customWidth="1"/>
    <col min="1543" max="1543" width="32.42578125" style="2" bestFit="1" customWidth="1"/>
    <col min="1544" max="1544" width="18.7109375" style="2" customWidth="1"/>
    <col min="1545" max="1545" width="25" style="2" bestFit="1" customWidth="1"/>
    <col min="1546" max="1547" width="18.7109375" style="2" customWidth="1"/>
    <col min="1548" max="1548" width="27.42578125" style="2" bestFit="1" customWidth="1"/>
    <col min="1549" max="1549" width="11" style="2" bestFit="1" customWidth="1"/>
    <col min="1550" max="1790" width="8.85546875" style="2"/>
    <col min="1791" max="1791" width="3.7109375" style="2" customWidth="1"/>
    <col min="1792" max="1792" width="18.7109375" style="2" customWidth="1"/>
    <col min="1793" max="1793" width="12.28515625" style="2" customWidth="1"/>
    <col min="1794" max="1794" width="23.42578125" style="2" customWidth="1"/>
    <col min="1795" max="1795" width="70.5703125" style="2" bestFit="1" customWidth="1"/>
    <col min="1796" max="1796" width="16.5703125" style="2" customWidth="1"/>
    <col min="1797" max="1797" width="24.42578125" style="2" customWidth="1"/>
    <col min="1798" max="1798" width="18.7109375" style="2" customWidth="1"/>
    <col min="1799" max="1799" width="32.42578125" style="2" bestFit="1" customWidth="1"/>
    <col min="1800" max="1800" width="18.7109375" style="2" customWidth="1"/>
    <col min="1801" max="1801" width="25" style="2" bestFit="1" customWidth="1"/>
    <col min="1802" max="1803" width="18.7109375" style="2" customWidth="1"/>
    <col min="1804" max="1804" width="27.42578125" style="2" bestFit="1" customWidth="1"/>
    <col min="1805" max="1805" width="11" style="2" bestFit="1" customWidth="1"/>
    <col min="1806" max="2046" width="8.85546875" style="2"/>
    <col min="2047" max="2047" width="3.7109375" style="2" customWidth="1"/>
    <col min="2048" max="2048" width="18.7109375" style="2" customWidth="1"/>
    <col min="2049" max="2049" width="12.28515625" style="2" customWidth="1"/>
    <col min="2050" max="2050" width="23.42578125" style="2" customWidth="1"/>
    <col min="2051" max="2051" width="70.5703125" style="2" bestFit="1" customWidth="1"/>
    <col min="2052" max="2052" width="16.5703125" style="2" customWidth="1"/>
    <col min="2053" max="2053" width="24.42578125" style="2" customWidth="1"/>
    <col min="2054" max="2054" width="18.7109375" style="2" customWidth="1"/>
    <col min="2055" max="2055" width="32.42578125" style="2" bestFit="1" customWidth="1"/>
    <col min="2056" max="2056" width="18.7109375" style="2" customWidth="1"/>
    <col min="2057" max="2057" width="25" style="2" bestFit="1" customWidth="1"/>
    <col min="2058" max="2059" width="18.7109375" style="2" customWidth="1"/>
    <col min="2060" max="2060" width="27.42578125" style="2" bestFit="1" customWidth="1"/>
    <col min="2061" max="2061" width="11" style="2" bestFit="1" customWidth="1"/>
    <col min="2062" max="2302" width="8.85546875" style="2"/>
    <col min="2303" max="2303" width="3.7109375" style="2" customWidth="1"/>
    <col min="2304" max="2304" width="18.7109375" style="2" customWidth="1"/>
    <col min="2305" max="2305" width="12.28515625" style="2" customWidth="1"/>
    <col min="2306" max="2306" width="23.42578125" style="2" customWidth="1"/>
    <col min="2307" max="2307" width="70.5703125" style="2" bestFit="1" customWidth="1"/>
    <col min="2308" max="2308" width="16.5703125" style="2" customWidth="1"/>
    <col min="2309" max="2309" width="24.42578125" style="2" customWidth="1"/>
    <col min="2310" max="2310" width="18.7109375" style="2" customWidth="1"/>
    <col min="2311" max="2311" width="32.42578125" style="2" bestFit="1" customWidth="1"/>
    <col min="2312" max="2312" width="18.7109375" style="2" customWidth="1"/>
    <col min="2313" max="2313" width="25" style="2" bestFit="1" customWidth="1"/>
    <col min="2314" max="2315" width="18.7109375" style="2" customWidth="1"/>
    <col min="2316" max="2316" width="27.42578125" style="2" bestFit="1" customWidth="1"/>
    <col min="2317" max="2317" width="11" style="2" bestFit="1" customWidth="1"/>
    <col min="2318" max="2558" width="8.85546875" style="2"/>
    <col min="2559" max="2559" width="3.7109375" style="2" customWidth="1"/>
    <col min="2560" max="2560" width="18.7109375" style="2" customWidth="1"/>
    <col min="2561" max="2561" width="12.28515625" style="2" customWidth="1"/>
    <col min="2562" max="2562" width="23.42578125" style="2" customWidth="1"/>
    <col min="2563" max="2563" width="70.5703125" style="2" bestFit="1" customWidth="1"/>
    <col min="2564" max="2564" width="16.5703125" style="2" customWidth="1"/>
    <col min="2565" max="2565" width="24.42578125" style="2" customWidth="1"/>
    <col min="2566" max="2566" width="18.7109375" style="2" customWidth="1"/>
    <col min="2567" max="2567" width="32.42578125" style="2" bestFit="1" customWidth="1"/>
    <col min="2568" max="2568" width="18.7109375" style="2" customWidth="1"/>
    <col min="2569" max="2569" width="25" style="2" bestFit="1" customWidth="1"/>
    <col min="2570" max="2571" width="18.7109375" style="2" customWidth="1"/>
    <col min="2572" max="2572" width="27.42578125" style="2" bestFit="1" customWidth="1"/>
    <col min="2573" max="2573" width="11" style="2" bestFit="1" customWidth="1"/>
    <col min="2574" max="2814" width="8.85546875" style="2"/>
    <col min="2815" max="2815" width="3.7109375" style="2" customWidth="1"/>
    <col min="2816" max="2816" width="18.7109375" style="2" customWidth="1"/>
    <col min="2817" max="2817" width="12.28515625" style="2" customWidth="1"/>
    <col min="2818" max="2818" width="23.42578125" style="2" customWidth="1"/>
    <col min="2819" max="2819" width="70.5703125" style="2" bestFit="1" customWidth="1"/>
    <col min="2820" max="2820" width="16.5703125" style="2" customWidth="1"/>
    <col min="2821" max="2821" width="24.42578125" style="2" customWidth="1"/>
    <col min="2822" max="2822" width="18.7109375" style="2" customWidth="1"/>
    <col min="2823" max="2823" width="32.42578125" style="2" bestFit="1" customWidth="1"/>
    <col min="2824" max="2824" width="18.7109375" style="2" customWidth="1"/>
    <col min="2825" max="2825" width="25" style="2" bestFit="1" customWidth="1"/>
    <col min="2826" max="2827" width="18.7109375" style="2" customWidth="1"/>
    <col min="2828" max="2828" width="27.42578125" style="2" bestFit="1" customWidth="1"/>
    <col min="2829" max="2829" width="11" style="2" bestFit="1" customWidth="1"/>
    <col min="2830" max="3070" width="8.85546875" style="2"/>
    <col min="3071" max="3071" width="3.7109375" style="2" customWidth="1"/>
    <col min="3072" max="3072" width="18.7109375" style="2" customWidth="1"/>
    <col min="3073" max="3073" width="12.28515625" style="2" customWidth="1"/>
    <col min="3074" max="3074" width="23.42578125" style="2" customWidth="1"/>
    <col min="3075" max="3075" width="70.5703125" style="2" bestFit="1" customWidth="1"/>
    <col min="3076" max="3076" width="16.5703125" style="2" customWidth="1"/>
    <col min="3077" max="3077" width="24.42578125" style="2" customWidth="1"/>
    <col min="3078" max="3078" width="18.7109375" style="2" customWidth="1"/>
    <col min="3079" max="3079" width="32.42578125" style="2" bestFit="1" customWidth="1"/>
    <col min="3080" max="3080" width="18.7109375" style="2" customWidth="1"/>
    <col min="3081" max="3081" width="25" style="2" bestFit="1" customWidth="1"/>
    <col min="3082" max="3083" width="18.7109375" style="2" customWidth="1"/>
    <col min="3084" max="3084" width="27.42578125" style="2" bestFit="1" customWidth="1"/>
    <col min="3085" max="3085" width="11" style="2" bestFit="1" customWidth="1"/>
    <col min="3086" max="3326" width="8.85546875" style="2"/>
    <col min="3327" max="3327" width="3.7109375" style="2" customWidth="1"/>
    <col min="3328" max="3328" width="18.7109375" style="2" customWidth="1"/>
    <col min="3329" max="3329" width="12.28515625" style="2" customWidth="1"/>
    <col min="3330" max="3330" width="23.42578125" style="2" customWidth="1"/>
    <col min="3331" max="3331" width="70.5703125" style="2" bestFit="1" customWidth="1"/>
    <col min="3332" max="3332" width="16.5703125" style="2" customWidth="1"/>
    <col min="3333" max="3333" width="24.42578125" style="2" customWidth="1"/>
    <col min="3334" max="3334" width="18.7109375" style="2" customWidth="1"/>
    <col min="3335" max="3335" width="32.42578125" style="2" bestFit="1" customWidth="1"/>
    <col min="3336" max="3336" width="18.7109375" style="2" customWidth="1"/>
    <col min="3337" max="3337" width="25" style="2" bestFit="1" customWidth="1"/>
    <col min="3338" max="3339" width="18.7109375" style="2" customWidth="1"/>
    <col min="3340" max="3340" width="27.42578125" style="2" bestFit="1" customWidth="1"/>
    <col min="3341" max="3341" width="11" style="2" bestFit="1" customWidth="1"/>
    <col min="3342" max="3582" width="8.85546875" style="2"/>
    <col min="3583" max="3583" width="3.7109375" style="2" customWidth="1"/>
    <col min="3584" max="3584" width="18.7109375" style="2" customWidth="1"/>
    <col min="3585" max="3585" width="12.28515625" style="2" customWidth="1"/>
    <col min="3586" max="3586" width="23.42578125" style="2" customWidth="1"/>
    <col min="3587" max="3587" width="70.5703125" style="2" bestFit="1" customWidth="1"/>
    <col min="3588" max="3588" width="16.5703125" style="2" customWidth="1"/>
    <col min="3589" max="3589" width="24.42578125" style="2" customWidth="1"/>
    <col min="3590" max="3590" width="18.7109375" style="2" customWidth="1"/>
    <col min="3591" max="3591" width="32.42578125" style="2" bestFit="1" customWidth="1"/>
    <col min="3592" max="3592" width="18.7109375" style="2" customWidth="1"/>
    <col min="3593" max="3593" width="25" style="2" bestFit="1" customWidth="1"/>
    <col min="3594" max="3595" width="18.7109375" style="2" customWidth="1"/>
    <col min="3596" max="3596" width="27.42578125" style="2" bestFit="1" customWidth="1"/>
    <col min="3597" max="3597" width="11" style="2" bestFit="1" customWidth="1"/>
    <col min="3598" max="3838" width="8.85546875" style="2"/>
    <col min="3839" max="3839" width="3.7109375" style="2" customWidth="1"/>
    <col min="3840" max="3840" width="18.7109375" style="2" customWidth="1"/>
    <col min="3841" max="3841" width="12.28515625" style="2" customWidth="1"/>
    <col min="3842" max="3842" width="23.42578125" style="2" customWidth="1"/>
    <col min="3843" max="3843" width="70.5703125" style="2" bestFit="1" customWidth="1"/>
    <col min="3844" max="3844" width="16.5703125" style="2" customWidth="1"/>
    <col min="3845" max="3845" width="24.42578125" style="2" customWidth="1"/>
    <col min="3846" max="3846" width="18.7109375" style="2" customWidth="1"/>
    <col min="3847" max="3847" width="32.42578125" style="2" bestFit="1" customWidth="1"/>
    <col min="3848" max="3848" width="18.7109375" style="2" customWidth="1"/>
    <col min="3849" max="3849" width="25" style="2" bestFit="1" customWidth="1"/>
    <col min="3850" max="3851" width="18.7109375" style="2" customWidth="1"/>
    <col min="3852" max="3852" width="27.42578125" style="2" bestFit="1" customWidth="1"/>
    <col min="3853" max="3853" width="11" style="2" bestFit="1" customWidth="1"/>
    <col min="3854" max="4094" width="8.85546875" style="2"/>
    <col min="4095" max="4095" width="3.7109375" style="2" customWidth="1"/>
    <col min="4096" max="4096" width="18.7109375" style="2" customWidth="1"/>
    <col min="4097" max="4097" width="12.28515625" style="2" customWidth="1"/>
    <col min="4098" max="4098" width="23.42578125" style="2" customWidth="1"/>
    <col min="4099" max="4099" width="70.5703125" style="2" bestFit="1" customWidth="1"/>
    <col min="4100" max="4100" width="16.5703125" style="2" customWidth="1"/>
    <col min="4101" max="4101" width="24.42578125" style="2" customWidth="1"/>
    <col min="4102" max="4102" width="18.7109375" style="2" customWidth="1"/>
    <col min="4103" max="4103" width="32.42578125" style="2" bestFit="1" customWidth="1"/>
    <col min="4104" max="4104" width="18.7109375" style="2" customWidth="1"/>
    <col min="4105" max="4105" width="25" style="2" bestFit="1" customWidth="1"/>
    <col min="4106" max="4107" width="18.7109375" style="2" customWidth="1"/>
    <col min="4108" max="4108" width="27.42578125" style="2" bestFit="1" customWidth="1"/>
    <col min="4109" max="4109" width="11" style="2" bestFit="1" customWidth="1"/>
    <col min="4110" max="4350" width="8.85546875" style="2"/>
    <col min="4351" max="4351" width="3.7109375" style="2" customWidth="1"/>
    <col min="4352" max="4352" width="18.7109375" style="2" customWidth="1"/>
    <col min="4353" max="4353" width="12.28515625" style="2" customWidth="1"/>
    <col min="4354" max="4354" width="23.42578125" style="2" customWidth="1"/>
    <col min="4355" max="4355" width="70.5703125" style="2" bestFit="1" customWidth="1"/>
    <col min="4356" max="4356" width="16.5703125" style="2" customWidth="1"/>
    <col min="4357" max="4357" width="24.42578125" style="2" customWidth="1"/>
    <col min="4358" max="4358" width="18.7109375" style="2" customWidth="1"/>
    <col min="4359" max="4359" width="32.42578125" style="2" bestFit="1" customWidth="1"/>
    <col min="4360" max="4360" width="18.7109375" style="2" customWidth="1"/>
    <col min="4361" max="4361" width="25" style="2" bestFit="1" customWidth="1"/>
    <col min="4362" max="4363" width="18.7109375" style="2" customWidth="1"/>
    <col min="4364" max="4364" width="27.42578125" style="2" bestFit="1" customWidth="1"/>
    <col min="4365" max="4365" width="11" style="2" bestFit="1" customWidth="1"/>
    <col min="4366" max="4606" width="8.85546875" style="2"/>
    <col min="4607" max="4607" width="3.7109375" style="2" customWidth="1"/>
    <col min="4608" max="4608" width="18.7109375" style="2" customWidth="1"/>
    <col min="4609" max="4609" width="12.28515625" style="2" customWidth="1"/>
    <col min="4610" max="4610" width="23.42578125" style="2" customWidth="1"/>
    <col min="4611" max="4611" width="70.5703125" style="2" bestFit="1" customWidth="1"/>
    <col min="4612" max="4612" width="16.5703125" style="2" customWidth="1"/>
    <col min="4613" max="4613" width="24.42578125" style="2" customWidth="1"/>
    <col min="4614" max="4614" width="18.7109375" style="2" customWidth="1"/>
    <col min="4615" max="4615" width="32.42578125" style="2" bestFit="1" customWidth="1"/>
    <col min="4616" max="4616" width="18.7109375" style="2" customWidth="1"/>
    <col min="4617" max="4617" width="25" style="2" bestFit="1" customWidth="1"/>
    <col min="4618" max="4619" width="18.7109375" style="2" customWidth="1"/>
    <col min="4620" max="4620" width="27.42578125" style="2" bestFit="1" customWidth="1"/>
    <col min="4621" max="4621" width="11" style="2" bestFit="1" customWidth="1"/>
    <col min="4622" max="4862" width="8.85546875" style="2"/>
    <col min="4863" max="4863" width="3.7109375" style="2" customWidth="1"/>
    <col min="4864" max="4864" width="18.7109375" style="2" customWidth="1"/>
    <col min="4865" max="4865" width="12.28515625" style="2" customWidth="1"/>
    <col min="4866" max="4866" width="23.42578125" style="2" customWidth="1"/>
    <col min="4867" max="4867" width="70.5703125" style="2" bestFit="1" customWidth="1"/>
    <col min="4868" max="4868" width="16.5703125" style="2" customWidth="1"/>
    <col min="4869" max="4869" width="24.42578125" style="2" customWidth="1"/>
    <col min="4870" max="4870" width="18.7109375" style="2" customWidth="1"/>
    <col min="4871" max="4871" width="32.42578125" style="2" bestFit="1" customWidth="1"/>
    <col min="4872" max="4872" width="18.7109375" style="2" customWidth="1"/>
    <col min="4873" max="4873" width="25" style="2" bestFit="1" customWidth="1"/>
    <col min="4874" max="4875" width="18.7109375" style="2" customWidth="1"/>
    <col min="4876" max="4876" width="27.42578125" style="2" bestFit="1" customWidth="1"/>
    <col min="4877" max="4877" width="11" style="2" bestFit="1" customWidth="1"/>
    <col min="4878" max="5118" width="8.85546875" style="2"/>
    <col min="5119" max="5119" width="3.7109375" style="2" customWidth="1"/>
    <col min="5120" max="5120" width="18.7109375" style="2" customWidth="1"/>
    <col min="5121" max="5121" width="12.28515625" style="2" customWidth="1"/>
    <col min="5122" max="5122" width="23.42578125" style="2" customWidth="1"/>
    <col min="5123" max="5123" width="70.5703125" style="2" bestFit="1" customWidth="1"/>
    <col min="5124" max="5124" width="16.5703125" style="2" customWidth="1"/>
    <col min="5125" max="5125" width="24.42578125" style="2" customWidth="1"/>
    <col min="5126" max="5126" width="18.7109375" style="2" customWidth="1"/>
    <col min="5127" max="5127" width="32.42578125" style="2" bestFit="1" customWidth="1"/>
    <col min="5128" max="5128" width="18.7109375" style="2" customWidth="1"/>
    <col min="5129" max="5129" width="25" style="2" bestFit="1" customWidth="1"/>
    <col min="5130" max="5131" width="18.7109375" style="2" customWidth="1"/>
    <col min="5132" max="5132" width="27.42578125" style="2" bestFit="1" customWidth="1"/>
    <col min="5133" max="5133" width="11" style="2" bestFit="1" customWidth="1"/>
    <col min="5134" max="5374" width="8.85546875" style="2"/>
    <col min="5375" max="5375" width="3.7109375" style="2" customWidth="1"/>
    <col min="5376" max="5376" width="18.7109375" style="2" customWidth="1"/>
    <col min="5377" max="5377" width="12.28515625" style="2" customWidth="1"/>
    <col min="5378" max="5378" width="23.42578125" style="2" customWidth="1"/>
    <col min="5379" max="5379" width="70.5703125" style="2" bestFit="1" customWidth="1"/>
    <col min="5380" max="5380" width="16.5703125" style="2" customWidth="1"/>
    <col min="5381" max="5381" width="24.42578125" style="2" customWidth="1"/>
    <col min="5382" max="5382" width="18.7109375" style="2" customWidth="1"/>
    <col min="5383" max="5383" width="32.42578125" style="2" bestFit="1" customWidth="1"/>
    <col min="5384" max="5384" width="18.7109375" style="2" customWidth="1"/>
    <col min="5385" max="5385" width="25" style="2" bestFit="1" customWidth="1"/>
    <col min="5386" max="5387" width="18.7109375" style="2" customWidth="1"/>
    <col min="5388" max="5388" width="27.42578125" style="2" bestFit="1" customWidth="1"/>
    <col min="5389" max="5389" width="11" style="2" bestFit="1" customWidth="1"/>
    <col min="5390" max="5630" width="8.85546875" style="2"/>
    <col min="5631" max="5631" width="3.7109375" style="2" customWidth="1"/>
    <col min="5632" max="5632" width="18.7109375" style="2" customWidth="1"/>
    <col min="5633" max="5633" width="12.28515625" style="2" customWidth="1"/>
    <col min="5634" max="5634" width="23.42578125" style="2" customWidth="1"/>
    <col min="5635" max="5635" width="70.5703125" style="2" bestFit="1" customWidth="1"/>
    <col min="5636" max="5636" width="16.5703125" style="2" customWidth="1"/>
    <col min="5637" max="5637" width="24.42578125" style="2" customWidth="1"/>
    <col min="5638" max="5638" width="18.7109375" style="2" customWidth="1"/>
    <col min="5639" max="5639" width="32.42578125" style="2" bestFit="1" customWidth="1"/>
    <col min="5640" max="5640" width="18.7109375" style="2" customWidth="1"/>
    <col min="5641" max="5641" width="25" style="2" bestFit="1" customWidth="1"/>
    <col min="5642" max="5643" width="18.7109375" style="2" customWidth="1"/>
    <col min="5644" max="5644" width="27.42578125" style="2" bestFit="1" customWidth="1"/>
    <col min="5645" max="5645" width="11" style="2" bestFit="1" customWidth="1"/>
    <col min="5646" max="5886" width="8.85546875" style="2"/>
    <col min="5887" max="5887" width="3.7109375" style="2" customWidth="1"/>
    <col min="5888" max="5888" width="18.7109375" style="2" customWidth="1"/>
    <col min="5889" max="5889" width="12.28515625" style="2" customWidth="1"/>
    <col min="5890" max="5890" width="23.42578125" style="2" customWidth="1"/>
    <col min="5891" max="5891" width="70.5703125" style="2" bestFit="1" customWidth="1"/>
    <col min="5892" max="5892" width="16.5703125" style="2" customWidth="1"/>
    <col min="5893" max="5893" width="24.42578125" style="2" customWidth="1"/>
    <col min="5894" max="5894" width="18.7109375" style="2" customWidth="1"/>
    <col min="5895" max="5895" width="32.42578125" style="2" bestFit="1" customWidth="1"/>
    <col min="5896" max="5896" width="18.7109375" style="2" customWidth="1"/>
    <col min="5897" max="5897" width="25" style="2" bestFit="1" customWidth="1"/>
    <col min="5898" max="5899" width="18.7109375" style="2" customWidth="1"/>
    <col min="5900" max="5900" width="27.42578125" style="2" bestFit="1" customWidth="1"/>
    <col min="5901" max="5901" width="11" style="2" bestFit="1" customWidth="1"/>
    <col min="5902" max="6142" width="8.85546875" style="2"/>
    <col min="6143" max="6143" width="3.7109375" style="2" customWidth="1"/>
    <col min="6144" max="6144" width="18.7109375" style="2" customWidth="1"/>
    <col min="6145" max="6145" width="12.28515625" style="2" customWidth="1"/>
    <col min="6146" max="6146" width="23.42578125" style="2" customWidth="1"/>
    <col min="6147" max="6147" width="70.5703125" style="2" bestFit="1" customWidth="1"/>
    <col min="6148" max="6148" width="16.5703125" style="2" customWidth="1"/>
    <col min="6149" max="6149" width="24.42578125" style="2" customWidth="1"/>
    <col min="6150" max="6150" width="18.7109375" style="2" customWidth="1"/>
    <col min="6151" max="6151" width="32.42578125" style="2" bestFit="1" customWidth="1"/>
    <col min="6152" max="6152" width="18.7109375" style="2" customWidth="1"/>
    <col min="6153" max="6153" width="25" style="2" bestFit="1" customWidth="1"/>
    <col min="6154" max="6155" width="18.7109375" style="2" customWidth="1"/>
    <col min="6156" max="6156" width="27.42578125" style="2" bestFit="1" customWidth="1"/>
    <col min="6157" max="6157" width="11" style="2" bestFit="1" customWidth="1"/>
    <col min="6158" max="6398" width="8.85546875" style="2"/>
    <col min="6399" max="6399" width="3.7109375" style="2" customWidth="1"/>
    <col min="6400" max="6400" width="18.7109375" style="2" customWidth="1"/>
    <col min="6401" max="6401" width="12.28515625" style="2" customWidth="1"/>
    <col min="6402" max="6402" width="23.42578125" style="2" customWidth="1"/>
    <col min="6403" max="6403" width="70.5703125" style="2" bestFit="1" customWidth="1"/>
    <col min="6404" max="6404" width="16.5703125" style="2" customWidth="1"/>
    <col min="6405" max="6405" width="24.42578125" style="2" customWidth="1"/>
    <col min="6406" max="6406" width="18.7109375" style="2" customWidth="1"/>
    <col min="6407" max="6407" width="32.42578125" style="2" bestFit="1" customWidth="1"/>
    <col min="6408" max="6408" width="18.7109375" style="2" customWidth="1"/>
    <col min="6409" max="6409" width="25" style="2" bestFit="1" customWidth="1"/>
    <col min="6410" max="6411" width="18.7109375" style="2" customWidth="1"/>
    <col min="6412" max="6412" width="27.42578125" style="2" bestFit="1" customWidth="1"/>
    <col min="6413" max="6413" width="11" style="2" bestFit="1" customWidth="1"/>
    <col min="6414" max="6654" width="8.85546875" style="2"/>
    <col min="6655" max="6655" width="3.7109375" style="2" customWidth="1"/>
    <col min="6656" max="6656" width="18.7109375" style="2" customWidth="1"/>
    <col min="6657" max="6657" width="12.28515625" style="2" customWidth="1"/>
    <col min="6658" max="6658" width="23.42578125" style="2" customWidth="1"/>
    <col min="6659" max="6659" width="70.5703125" style="2" bestFit="1" customWidth="1"/>
    <col min="6660" max="6660" width="16.5703125" style="2" customWidth="1"/>
    <col min="6661" max="6661" width="24.42578125" style="2" customWidth="1"/>
    <col min="6662" max="6662" width="18.7109375" style="2" customWidth="1"/>
    <col min="6663" max="6663" width="32.42578125" style="2" bestFit="1" customWidth="1"/>
    <col min="6664" max="6664" width="18.7109375" style="2" customWidth="1"/>
    <col min="6665" max="6665" width="25" style="2" bestFit="1" customWidth="1"/>
    <col min="6666" max="6667" width="18.7109375" style="2" customWidth="1"/>
    <col min="6668" max="6668" width="27.42578125" style="2" bestFit="1" customWidth="1"/>
    <col min="6669" max="6669" width="11" style="2" bestFit="1" customWidth="1"/>
    <col min="6670" max="6910" width="8.85546875" style="2"/>
    <col min="6911" max="6911" width="3.7109375" style="2" customWidth="1"/>
    <col min="6912" max="6912" width="18.7109375" style="2" customWidth="1"/>
    <col min="6913" max="6913" width="12.28515625" style="2" customWidth="1"/>
    <col min="6914" max="6914" width="23.42578125" style="2" customWidth="1"/>
    <col min="6915" max="6915" width="70.5703125" style="2" bestFit="1" customWidth="1"/>
    <col min="6916" max="6916" width="16.5703125" style="2" customWidth="1"/>
    <col min="6917" max="6917" width="24.42578125" style="2" customWidth="1"/>
    <col min="6918" max="6918" width="18.7109375" style="2" customWidth="1"/>
    <col min="6919" max="6919" width="32.42578125" style="2" bestFit="1" customWidth="1"/>
    <col min="6920" max="6920" width="18.7109375" style="2" customWidth="1"/>
    <col min="6921" max="6921" width="25" style="2" bestFit="1" customWidth="1"/>
    <col min="6922" max="6923" width="18.7109375" style="2" customWidth="1"/>
    <col min="6924" max="6924" width="27.42578125" style="2" bestFit="1" customWidth="1"/>
    <col min="6925" max="6925" width="11" style="2" bestFit="1" customWidth="1"/>
    <col min="6926" max="7166" width="8.85546875" style="2"/>
    <col min="7167" max="7167" width="3.7109375" style="2" customWidth="1"/>
    <col min="7168" max="7168" width="18.7109375" style="2" customWidth="1"/>
    <col min="7169" max="7169" width="12.28515625" style="2" customWidth="1"/>
    <col min="7170" max="7170" width="23.42578125" style="2" customWidth="1"/>
    <col min="7171" max="7171" width="70.5703125" style="2" bestFit="1" customWidth="1"/>
    <col min="7172" max="7172" width="16.5703125" style="2" customWidth="1"/>
    <col min="7173" max="7173" width="24.42578125" style="2" customWidth="1"/>
    <col min="7174" max="7174" width="18.7109375" style="2" customWidth="1"/>
    <col min="7175" max="7175" width="32.42578125" style="2" bestFit="1" customWidth="1"/>
    <col min="7176" max="7176" width="18.7109375" style="2" customWidth="1"/>
    <col min="7177" max="7177" width="25" style="2" bestFit="1" customWidth="1"/>
    <col min="7178" max="7179" width="18.7109375" style="2" customWidth="1"/>
    <col min="7180" max="7180" width="27.42578125" style="2" bestFit="1" customWidth="1"/>
    <col min="7181" max="7181" width="11" style="2" bestFit="1" customWidth="1"/>
    <col min="7182" max="7422" width="8.85546875" style="2"/>
    <col min="7423" max="7423" width="3.7109375" style="2" customWidth="1"/>
    <col min="7424" max="7424" width="18.7109375" style="2" customWidth="1"/>
    <col min="7425" max="7425" width="12.28515625" style="2" customWidth="1"/>
    <col min="7426" max="7426" width="23.42578125" style="2" customWidth="1"/>
    <col min="7427" max="7427" width="70.5703125" style="2" bestFit="1" customWidth="1"/>
    <col min="7428" max="7428" width="16.5703125" style="2" customWidth="1"/>
    <col min="7429" max="7429" width="24.42578125" style="2" customWidth="1"/>
    <col min="7430" max="7430" width="18.7109375" style="2" customWidth="1"/>
    <col min="7431" max="7431" width="32.42578125" style="2" bestFit="1" customWidth="1"/>
    <col min="7432" max="7432" width="18.7109375" style="2" customWidth="1"/>
    <col min="7433" max="7433" width="25" style="2" bestFit="1" customWidth="1"/>
    <col min="7434" max="7435" width="18.7109375" style="2" customWidth="1"/>
    <col min="7436" max="7436" width="27.42578125" style="2" bestFit="1" customWidth="1"/>
    <col min="7437" max="7437" width="11" style="2" bestFit="1" customWidth="1"/>
    <col min="7438" max="7678" width="8.85546875" style="2"/>
    <col min="7679" max="7679" width="3.7109375" style="2" customWidth="1"/>
    <col min="7680" max="7680" width="18.7109375" style="2" customWidth="1"/>
    <col min="7681" max="7681" width="12.28515625" style="2" customWidth="1"/>
    <col min="7682" max="7682" width="23.42578125" style="2" customWidth="1"/>
    <col min="7683" max="7683" width="70.5703125" style="2" bestFit="1" customWidth="1"/>
    <col min="7684" max="7684" width="16.5703125" style="2" customWidth="1"/>
    <col min="7685" max="7685" width="24.42578125" style="2" customWidth="1"/>
    <col min="7686" max="7686" width="18.7109375" style="2" customWidth="1"/>
    <col min="7687" max="7687" width="32.42578125" style="2" bestFit="1" customWidth="1"/>
    <col min="7688" max="7688" width="18.7109375" style="2" customWidth="1"/>
    <col min="7689" max="7689" width="25" style="2" bestFit="1" customWidth="1"/>
    <col min="7690" max="7691" width="18.7109375" style="2" customWidth="1"/>
    <col min="7692" max="7692" width="27.42578125" style="2" bestFit="1" customWidth="1"/>
    <col min="7693" max="7693" width="11" style="2" bestFit="1" customWidth="1"/>
    <col min="7694" max="7934" width="8.85546875" style="2"/>
    <col min="7935" max="7935" width="3.7109375" style="2" customWidth="1"/>
    <col min="7936" max="7936" width="18.7109375" style="2" customWidth="1"/>
    <col min="7937" max="7937" width="12.28515625" style="2" customWidth="1"/>
    <col min="7938" max="7938" width="23.42578125" style="2" customWidth="1"/>
    <col min="7939" max="7939" width="70.5703125" style="2" bestFit="1" customWidth="1"/>
    <col min="7940" max="7940" width="16.5703125" style="2" customWidth="1"/>
    <col min="7941" max="7941" width="24.42578125" style="2" customWidth="1"/>
    <col min="7942" max="7942" width="18.7109375" style="2" customWidth="1"/>
    <col min="7943" max="7943" width="32.42578125" style="2" bestFit="1" customWidth="1"/>
    <col min="7944" max="7944" width="18.7109375" style="2" customWidth="1"/>
    <col min="7945" max="7945" width="25" style="2" bestFit="1" customWidth="1"/>
    <col min="7946" max="7947" width="18.7109375" style="2" customWidth="1"/>
    <col min="7948" max="7948" width="27.42578125" style="2" bestFit="1" customWidth="1"/>
    <col min="7949" max="7949" width="11" style="2" bestFit="1" customWidth="1"/>
    <col min="7950" max="8190" width="8.85546875" style="2"/>
    <col min="8191" max="8191" width="3.7109375" style="2" customWidth="1"/>
    <col min="8192" max="8192" width="18.7109375" style="2" customWidth="1"/>
    <col min="8193" max="8193" width="12.28515625" style="2" customWidth="1"/>
    <col min="8194" max="8194" width="23.42578125" style="2" customWidth="1"/>
    <col min="8195" max="8195" width="70.5703125" style="2" bestFit="1" customWidth="1"/>
    <col min="8196" max="8196" width="16.5703125" style="2" customWidth="1"/>
    <col min="8197" max="8197" width="24.42578125" style="2" customWidth="1"/>
    <col min="8198" max="8198" width="18.7109375" style="2" customWidth="1"/>
    <col min="8199" max="8199" width="32.42578125" style="2" bestFit="1" customWidth="1"/>
    <col min="8200" max="8200" width="18.7109375" style="2" customWidth="1"/>
    <col min="8201" max="8201" width="25" style="2" bestFit="1" customWidth="1"/>
    <col min="8202" max="8203" width="18.7109375" style="2" customWidth="1"/>
    <col min="8204" max="8204" width="27.42578125" style="2" bestFit="1" customWidth="1"/>
    <col min="8205" max="8205" width="11" style="2" bestFit="1" customWidth="1"/>
    <col min="8206" max="8446" width="8.85546875" style="2"/>
    <col min="8447" max="8447" width="3.7109375" style="2" customWidth="1"/>
    <col min="8448" max="8448" width="18.7109375" style="2" customWidth="1"/>
    <col min="8449" max="8449" width="12.28515625" style="2" customWidth="1"/>
    <col min="8450" max="8450" width="23.42578125" style="2" customWidth="1"/>
    <col min="8451" max="8451" width="70.5703125" style="2" bestFit="1" customWidth="1"/>
    <col min="8452" max="8452" width="16.5703125" style="2" customWidth="1"/>
    <col min="8453" max="8453" width="24.42578125" style="2" customWidth="1"/>
    <col min="8454" max="8454" width="18.7109375" style="2" customWidth="1"/>
    <col min="8455" max="8455" width="32.42578125" style="2" bestFit="1" customWidth="1"/>
    <col min="8456" max="8456" width="18.7109375" style="2" customWidth="1"/>
    <col min="8457" max="8457" width="25" style="2" bestFit="1" customWidth="1"/>
    <col min="8458" max="8459" width="18.7109375" style="2" customWidth="1"/>
    <col min="8460" max="8460" width="27.42578125" style="2" bestFit="1" customWidth="1"/>
    <col min="8461" max="8461" width="11" style="2" bestFit="1" customWidth="1"/>
    <col min="8462" max="8702" width="8.85546875" style="2"/>
    <col min="8703" max="8703" width="3.7109375" style="2" customWidth="1"/>
    <col min="8704" max="8704" width="18.7109375" style="2" customWidth="1"/>
    <col min="8705" max="8705" width="12.28515625" style="2" customWidth="1"/>
    <col min="8706" max="8706" width="23.42578125" style="2" customWidth="1"/>
    <col min="8707" max="8707" width="70.5703125" style="2" bestFit="1" customWidth="1"/>
    <col min="8708" max="8708" width="16.5703125" style="2" customWidth="1"/>
    <col min="8709" max="8709" width="24.42578125" style="2" customWidth="1"/>
    <col min="8710" max="8710" width="18.7109375" style="2" customWidth="1"/>
    <col min="8711" max="8711" width="32.42578125" style="2" bestFit="1" customWidth="1"/>
    <col min="8712" max="8712" width="18.7109375" style="2" customWidth="1"/>
    <col min="8713" max="8713" width="25" style="2" bestFit="1" customWidth="1"/>
    <col min="8714" max="8715" width="18.7109375" style="2" customWidth="1"/>
    <col min="8716" max="8716" width="27.42578125" style="2" bestFit="1" customWidth="1"/>
    <col min="8717" max="8717" width="11" style="2" bestFit="1" customWidth="1"/>
    <col min="8718" max="8958" width="8.85546875" style="2"/>
    <col min="8959" max="8959" width="3.7109375" style="2" customWidth="1"/>
    <col min="8960" max="8960" width="18.7109375" style="2" customWidth="1"/>
    <col min="8961" max="8961" width="12.28515625" style="2" customWidth="1"/>
    <col min="8962" max="8962" width="23.42578125" style="2" customWidth="1"/>
    <col min="8963" max="8963" width="70.5703125" style="2" bestFit="1" customWidth="1"/>
    <col min="8964" max="8964" width="16.5703125" style="2" customWidth="1"/>
    <col min="8965" max="8965" width="24.42578125" style="2" customWidth="1"/>
    <col min="8966" max="8966" width="18.7109375" style="2" customWidth="1"/>
    <col min="8967" max="8967" width="32.42578125" style="2" bestFit="1" customWidth="1"/>
    <col min="8968" max="8968" width="18.7109375" style="2" customWidth="1"/>
    <col min="8969" max="8969" width="25" style="2" bestFit="1" customWidth="1"/>
    <col min="8970" max="8971" width="18.7109375" style="2" customWidth="1"/>
    <col min="8972" max="8972" width="27.42578125" style="2" bestFit="1" customWidth="1"/>
    <col min="8973" max="8973" width="11" style="2" bestFit="1" customWidth="1"/>
    <col min="8974" max="9214" width="8.85546875" style="2"/>
    <col min="9215" max="9215" width="3.7109375" style="2" customWidth="1"/>
    <col min="9216" max="9216" width="18.7109375" style="2" customWidth="1"/>
    <col min="9217" max="9217" width="12.28515625" style="2" customWidth="1"/>
    <col min="9218" max="9218" width="23.42578125" style="2" customWidth="1"/>
    <col min="9219" max="9219" width="70.5703125" style="2" bestFit="1" customWidth="1"/>
    <col min="9220" max="9220" width="16.5703125" style="2" customWidth="1"/>
    <col min="9221" max="9221" width="24.42578125" style="2" customWidth="1"/>
    <col min="9222" max="9222" width="18.7109375" style="2" customWidth="1"/>
    <col min="9223" max="9223" width="32.42578125" style="2" bestFit="1" customWidth="1"/>
    <col min="9224" max="9224" width="18.7109375" style="2" customWidth="1"/>
    <col min="9225" max="9225" width="25" style="2" bestFit="1" customWidth="1"/>
    <col min="9226" max="9227" width="18.7109375" style="2" customWidth="1"/>
    <col min="9228" max="9228" width="27.42578125" style="2" bestFit="1" customWidth="1"/>
    <col min="9229" max="9229" width="11" style="2" bestFit="1" customWidth="1"/>
    <col min="9230" max="9470" width="8.85546875" style="2"/>
    <col min="9471" max="9471" width="3.7109375" style="2" customWidth="1"/>
    <col min="9472" max="9472" width="18.7109375" style="2" customWidth="1"/>
    <col min="9473" max="9473" width="12.28515625" style="2" customWidth="1"/>
    <col min="9474" max="9474" width="23.42578125" style="2" customWidth="1"/>
    <col min="9475" max="9475" width="70.5703125" style="2" bestFit="1" customWidth="1"/>
    <col min="9476" max="9476" width="16.5703125" style="2" customWidth="1"/>
    <col min="9477" max="9477" width="24.42578125" style="2" customWidth="1"/>
    <col min="9478" max="9478" width="18.7109375" style="2" customWidth="1"/>
    <col min="9479" max="9479" width="32.42578125" style="2" bestFit="1" customWidth="1"/>
    <col min="9480" max="9480" width="18.7109375" style="2" customWidth="1"/>
    <col min="9481" max="9481" width="25" style="2" bestFit="1" customWidth="1"/>
    <col min="9482" max="9483" width="18.7109375" style="2" customWidth="1"/>
    <col min="9484" max="9484" width="27.42578125" style="2" bestFit="1" customWidth="1"/>
    <col min="9485" max="9485" width="11" style="2" bestFit="1" customWidth="1"/>
    <col min="9486" max="9726" width="8.85546875" style="2"/>
    <col min="9727" max="9727" width="3.7109375" style="2" customWidth="1"/>
    <col min="9728" max="9728" width="18.7109375" style="2" customWidth="1"/>
    <col min="9729" max="9729" width="12.28515625" style="2" customWidth="1"/>
    <col min="9730" max="9730" width="23.42578125" style="2" customWidth="1"/>
    <col min="9731" max="9731" width="70.5703125" style="2" bestFit="1" customWidth="1"/>
    <col min="9732" max="9732" width="16.5703125" style="2" customWidth="1"/>
    <col min="9733" max="9733" width="24.42578125" style="2" customWidth="1"/>
    <col min="9734" max="9734" width="18.7109375" style="2" customWidth="1"/>
    <col min="9735" max="9735" width="32.42578125" style="2" bestFit="1" customWidth="1"/>
    <col min="9736" max="9736" width="18.7109375" style="2" customWidth="1"/>
    <col min="9737" max="9737" width="25" style="2" bestFit="1" customWidth="1"/>
    <col min="9738" max="9739" width="18.7109375" style="2" customWidth="1"/>
    <col min="9740" max="9740" width="27.42578125" style="2" bestFit="1" customWidth="1"/>
    <col min="9741" max="9741" width="11" style="2" bestFit="1" customWidth="1"/>
    <col min="9742" max="9982" width="8.85546875" style="2"/>
    <col min="9983" max="9983" width="3.7109375" style="2" customWidth="1"/>
    <col min="9984" max="9984" width="18.7109375" style="2" customWidth="1"/>
    <col min="9985" max="9985" width="12.28515625" style="2" customWidth="1"/>
    <col min="9986" max="9986" width="23.42578125" style="2" customWidth="1"/>
    <col min="9987" max="9987" width="70.5703125" style="2" bestFit="1" customWidth="1"/>
    <col min="9988" max="9988" width="16.5703125" style="2" customWidth="1"/>
    <col min="9989" max="9989" width="24.42578125" style="2" customWidth="1"/>
    <col min="9990" max="9990" width="18.7109375" style="2" customWidth="1"/>
    <col min="9991" max="9991" width="32.42578125" style="2" bestFit="1" customWidth="1"/>
    <col min="9992" max="9992" width="18.7109375" style="2" customWidth="1"/>
    <col min="9993" max="9993" width="25" style="2" bestFit="1" customWidth="1"/>
    <col min="9994" max="9995" width="18.7109375" style="2" customWidth="1"/>
    <col min="9996" max="9996" width="27.42578125" style="2" bestFit="1" customWidth="1"/>
    <col min="9997" max="9997" width="11" style="2" bestFit="1" customWidth="1"/>
    <col min="9998" max="10238" width="8.85546875" style="2"/>
    <col min="10239" max="10239" width="3.7109375" style="2" customWidth="1"/>
    <col min="10240" max="10240" width="18.7109375" style="2" customWidth="1"/>
    <col min="10241" max="10241" width="12.28515625" style="2" customWidth="1"/>
    <col min="10242" max="10242" width="23.42578125" style="2" customWidth="1"/>
    <col min="10243" max="10243" width="70.5703125" style="2" bestFit="1" customWidth="1"/>
    <col min="10244" max="10244" width="16.5703125" style="2" customWidth="1"/>
    <col min="10245" max="10245" width="24.42578125" style="2" customWidth="1"/>
    <col min="10246" max="10246" width="18.7109375" style="2" customWidth="1"/>
    <col min="10247" max="10247" width="32.42578125" style="2" bestFit="1" customWidth="1"/>
    <col min="10248" max="10248" width="18.7109375" style="2" customWidth="1"/>
    <col min="10249" max="10249" width="25" style="2" bestFit="1" customWidth="1"/>
    <col min="10250" max="10251" width="18.7109375" style="2" customWidth="1"/>
    <col min="10252" max="10252" width="27.42578125" style="2" bestFit="1" customWidth="1"/>
    <col min="10253" max="10253" width="11" style="2" bestFit="1" customWidth="1"/>
    <col min="10254" max="10494" width="8.85546875" style="2"/>
    <col min="10495" max="10495" width="3.7109375" style="2" customWidth="1"/>
    <col min="10496" max="10496" width="18.7109375" style="2" customWidth="1"/>
    <col min="10497" max="10497" width="12.28515625" style="2" customWidth="1"/>
    <col min="10498" max="10498" width="23.42578125" style="2" customWidth="1"/>
    <col min="10499" max="10499" width="70.5703125" style="2" bestFit="1" customWidth="1"/>
    <col min="10500" max="10500" width="16.5703125" style="2" customWidth="1"/>
    <col min="10501" max="10501" width="24.42578125" style="2" customWidth="1"/>
    <col min="10502" max="10502" width="18.7109375" style="2" customWidth="1"/>
    <col min="10503" max="10503" width="32.42578125" style="2" bestFit="1" customWidth="1"/>
    <col min="10504" max="10504" width="18.7109375" style="2" customWidth="1"/>
    <col min="10505" max="10505" width="25" style="2" bestFit="1" customWidth="1"/>
    <col min="10506" max="10507" width="18.7109375" style="2" customWidth="1"/>
    <col min="10508" max="10508" width="27.42578125" style="2" bestFit="1" customWidth="1"/>
    <col min="10509" max="10509" width="11" style="2" bestFit="1" customWidth="1"/>
    <col min="10510" max="10750" width="8.85546875" style="2"/>
    <col min="10751" max="10751" width="3.7109375" style="2" customWidth="1"/>
    <col min="10752" max="10752" width="18.7109375" style="2" customWidth="1"/>
    <col min="10753" max="10753" width="12.28515625" style="2" customWidth="1"/>
    <col min="10754" max="10754" width="23.42578125" style="2" customWidth="1"/>
    <col min="10755" max="10755" width="70.5703125" style="2" bestFit="1" customWidth="1"/>
    <col min="10756" max="10756" width="16.5703125" style="2" customWidth="1"/>
    <col min="10757" max="10757" width="24.42578125" style="2" customWidth="1"/>
    <col min="10758" max="10758" width="18.7109375" style="2" customWidth="1"/>
    <col min="10759" max="10759" width="32.42578125" style="2" bestFit="1" customWidth="1"/>
    <col min="10760" max="10760" width="18.7109375" style="2" customWidth="1"/>
    <col min="10761" max="10761" width="25" style="2" bestFit="1" customWidth="1"/>
    <col min="10762" max="10763" width="18.7109375" style="2" customWidth="1"/>
    <col min="10764" max="10764" width="27.42578125" style="2" bestFit="1" customWidth="1"/>
    <col min="10765" max="10765" width="11" style="2" bestFit="1" customWidth="1"/>
    <col min="10766" max="11006" width="8.85546875" style="2"/>
    <col min="11007" max="11007" width="3.7109375" style="2" customWidth="1"/>
    <col min="11008" max="11008" width="18.7109375" style="2" customWidth="1"/>
    <col min="11009" max="11009" width="12.28515625" style="2" customWidth="1"/>
    <col min="11010" max="11010" width="23.42578125" style="2" customWidth="1"/>
    <col min="11011" max="11011" width="70.5703125" style="2" bestFit="1" customWidth="1"/>
    <col min="11012" max="11012" width="16.5703125" style="2" customWidth="1"/>
    <col min="11013" max="11013" width="24.42578125" style="2" customWidth="1"/>
    <col min="11014" max="11014" width="18.7109375" style="2" customWidth="1"/>
    <col min="11015" max="11015" width="32.42578125" style="2" bestFit="1" customWidth="1"/>
    <col min="11016" max="11016" width="18.7109375" style="2" customWidth="1"/>
    <col min="11017" max="11017" width="25" style="2" bestFit="1" customWidth="1"/>
    <col min="11018" max="11019" width="18.7109375" style="2" customWidth="1"/>
    <col min="11020" max="11020" width="27.42578125" style="2" bestFit="1" customWidth="1"/>
    <col min="11021" max="11021" width="11" style="2" bestFit="1" customWidth="1"/>
    <col min="11022" max="11262" width="8.85546875" style="2"/>
    <col min="11263" max="11263" width="3.7109375" style="2" customWidth="1"/>
    <col min="11264" max="11264" width="18.7109375" style="2" customWidth="1"/>
    <col min="11265" max="11265" width="12.28515625" style="2" customWidth="1"/>
    <col min="11266" max="11266" width="23.42578125" style="2" customWidth="1"/>
    <col min="11267" max="11267" width="70.5703125" style="2" bestFit="1" customWidth="1"/>
    <col min="11268" max="11268" width="16.5703125" style="2" customWidth="1"/>
    <col min="11269" max="11269" width="24.42578125" style="2" customWidth="1"/>
    <col min="11270" max="11270" width="18.7109375" style="2" customWidth="1"/>
    <col min="11271" max="11271" width="32.42578125" style="2" bestFit="1" customWidth="1"/>
    <col min="11272" max="11272" width="18.7109375" style="2" customWidth="1"/>
    <col min="11273" max="11273" width="25" style="2" bestFit="1" customWidth="1"/>
    <col min="11274" max="11275" width="18.7109375" style="2" customWidth="1"/>
    <col min="11276" max="11276" width="27.42578125" style="2" bestFit="1" customWidth="1"/>
    <col min="11277" max="11277" width="11" style="2" bestFit="1" customWidth="1"/>
    <col min="11278" max="11518" width="8.85546875" style="2"/>
    <col min="11519" max="11519" width="3.7109375" style="2" customWidth="1"/>
    <col min="11520" max="11520" width="18.7109375" style="2" customWidth="1"/>
    <col min="11521" max="11521" width="12.28515625" style="2" customWidth="1"/>
    <col min="11522" max="11522" width="23.42578125" style="2" customWidth="1"/>
    <col min="11523" max="11523" width="70.5703125" style="2" bestFit="1" customWidth="1"/>
    <col min="11524" max="11524" width="16.5703125" style="2" customWidth="1"/>
    <col min="11525" max="11525" width="24.42578125" style="2" customWidth="1"/>
    <col min="11526" max="11526" width="18.7109375" style="2" customWidth="1"/>
    <col min="11527" max="11527" width="32.42578125" style="2" bestFit="1" customWidth="1"/>
    <col min="11528" max="11528" width="18.7109375" style="2" customWidth="1"/>
    <col min="11529" max="11529" width="25" style="2" bestFit="1" customWidth="1"/>
    <col min="11530" max="11531" width="18.7109375" style="2" customWidth="1"/>
    <col min="11532" max="11532" width="27.42578125" style="2" bestFit="1" customWidth="1"/>
    <col min="11533" max="11533" width="11" style="2" bestFit="1" customWidth="1"/>
    <col min="11534" max="11774" width="8.85546875" style="2"/>
    <col min="11775" max="11775" width="3.7109375" style="2" customWidth="1"/>
    <col min="11776" max="11776" width="18.7109375" style="2" customWidth="1"/>
    <col min="11777" max="11777" width="12.28515625" style="2" customWidth="1"/>
    <col min="11778" max="11778" width="23.42578125" style="2" customWidth="1"/>
    <col min="11779" max="11779" width="70.5703125" style="2" bestFit="1" customWidth="1"/>
    <col min="11780" max="11780" width="16.5703125" style="2" customWidth="1"/>
    <col min="11781" max="11781" width="24.42578125" style="2" customWidth="1"/>
    <col min="11782" max="11782" width="18.7109375" style="2" customWidth="1"/>
    <col min="11783" max="11783" width="32.42578125" style="2" bestFit="1" customWidth="1"/>
    <col min="11784" max="11784" width="18.7109375" style="2" customWidth="1"/>
    <col min="11785" max="11785" width="25" style="2" bestFit="1" customWidth="1"/>
    <col min="11786" max="11787" width="18.7109375" style="2" customWidth="1"/>
    <col min="11788" max="11788" width="27.42578125" style="2" bestFit="1" customWidth="1"/>
    <col min="11789" max="11789" width="11" style="2" bestFit="1" customWidth="1"/>
    <col min="11790" max="12030" width="8.85546875" style="2"/>
    <col min="12031" max="12031" width="3.7109375" style="2" customWidth="1"/>
    <col min="12032" max="12032" width="18.7109375" style="2" customWidth="1"/>
    <col min="12033" max="12033" width="12.28515625" style="2" customWidth="1"/>
    <col min="12034" max="12034" width="23.42578125" style="2" customWidth="1"/>
    <col min="12035" max="12035" width="70.5703125" style="2" bestFit="1" customWidth="1"/>
    <col min="12036" max="12036" width="16.5703125" style="2" customWidth="1"/>
    <col min="12037" max="12037" width="24.42578125" style="2" customWidth="1"/>
    <col min="12038" max="12038" width="18.7109375" style="2" customWidth="1"/>
    <col min="12039" max="12039" width="32.42578125" style="2" bestFit="1" customWidth="1"/>
    <col min="12040" max="12040" width="18.7109375" style="2" customWidth="1"/>
    <col min="12041" max="12041" width="25" style="2" bestFit="1" customWidth="1"/>
    <col min="12042" max="12043" width="18.7109375" style="2" customWidth="1"/>
    <col min="12044" max="12044" width="27.42578125" style="2" bestFit="1" customWidth="1"/>
    <col min="12045" max="12045" width="11" style="2" bestFit="1" customWidth="1"/>
    <col min="12046" max="12286" width="8.85546875" style="2"/>
    <col min="12287" max="12287" width="3.7109375" style="2" customWidth="1"/>
    <col min="12288" max="12288" width="18.7109375" style="2" customWidth="1"/>
    <col min="12289" max="12289" width="12.28515625" style="2" customWidth="1"/>
    <col min="12290" max="12290" width="23.42578125" style="2" customWidth="1"/>
    <col min="12291" max="12291" width="70.5703125" style="2" bestFit="1" customWidth="1"/>
    <col min="12292" max="12292" width="16.5703125" style="2" customWidth="1"/>
    <col min="12293" max="12293" width="24.42578125" style="2" customWidth="1"/>
    <col min="12294" max="12294" width="18.7109375" style="2" customWidth="1"/>
    <col min="12295" max="12295" width="32.42578125" style="2" bestFit="1" customWidth="1"/>
    <col min="12296" max="12296" width="18.7109375" style="2" customWidth="1"/>
    <col min="12297" max="12297" width="25" style="2" bestFit="1" customWidth="1"/>
    <col min="12298" max="12299" width="18.7109375" style="2" customWidth="1"/>
    <col min="12300" max="12300" width="27.42578125" style="2" bestFit="1" customWidth="1"/>
    <col min="12301" max="12301" width="11" style="2" bestFit="1" customWidth="1"/>
    <col min="12302" max="12542" width="8.85546875" style="2"/>
    <col min="12543" max="12543" width="3.7109375" style="2" customWidth="1"/>
    <col min="12544" max="12544" width="18.7109375" style="2" customWidth="1"/>
    <col min="12545" max="12545" width="12.28515625" style="2" customWidth="1"/>
    <col min="12546" max="12546" width="23.42578125" style="2" customWidth="1"/>
    <col min="12547" max="12547" width="70.5703125" style="2" bestFit="1" customWidth="1"/>
    <col min="12548" max="12548" width="16.5703125" style="2" customWidth="1"/>
    <col min="12549" max="12549" width="24.42578125" style="2" customWidth="1"/>
    <col min="12550" max="12550" width="18.7109375" style="2" customWidth="1"/>
    <col min="12551" max="12551" width="32.42578125" style="2" bestFit="1" customWidth="1"/>
    <col min="12552" max="12552" width="18.7109375" style="2" customWidth="1"/>
    <col min="12553" max="12553" width="25" style="2" bestFit="1" customWidth="1"/>
    <col min="12554" max="12555" width="18.7109375" style="2" customWidth="1"/>
    <col min="12556" max="12556" width="27.42578125" style="2" bestFit="1" customWidth="1"/>
    <col min="12557" max="12557" width="11" style="2" bestFit="1" customWidth="1"/>
    <col min="12558" max="12798" width="8.85546875" style="2"/>
    <col min="12799" max="12799" width="3.7109375" style="2" customWidth="1"/>
    <col min="12800" max="12800" width="18.7109375" style="2" customWidth="1"/>
    <col min="12801" max="12801" width="12.28515625" style="2" customWidth="1"/>
    <col min="12802" max="12802" width="23.42578125" style="2" customWidth="1"/>
    <col min="12803" max="12803" width="70.5703125" style="2" bestFit="1" customWidth="1"/>
    <col min="12804" max="12804" width="16.5703125" style="2" customWidth="1"/>
    <col min="12805" max="12805" width="24.42578125" style="2" customWidth="1"/>
    <col min="12806" max="12806" width="18.7109375" style="2" customWidth="1"/>
    <col min="12807" max="12807" width="32.42578125" style="2" bestFit="1" customWidth="1"/>
    <col min="12808" max="12808" width="18.7109375" style="2" customWidth="1"/>
    <col min="12809" max="12809" width="25" style="2" bestFit="1" customWidth="1"/>
    <col min="12810" max="12811" width="18.7109375" style="2" customWidth="1"/>
    <col min="12812" max="12812" width="27.42578125" style="2" bestFit="1" customWidth="1"/>
    <col min="12813" max="12813" width="11" style="2" bestFit="1" customWidth="1"/>
    <col min="12814" max="13054" width="8.85546875" style="2"/>
    <col min="13055" max="13055" width="3.7109375" style="2" customWidth="1"/>
    <col min="13056" max="13056" width="18.7109375" style="2" customWidth="1"/>
    <col min="13057" max="13057" width="12.28515625" style="2" customWidth="1"/>
    <col min="13058" max="13058" width="23.42578125" style="2" customWidth="1"/>
    <col min="13059" max="13059" width="70.5703125" style="2" bestFit="1" customWidth="1"/>
    <col min="13060" max="13060" width="16.5703125" style="2" customWidth="1"/>
    <col min="13061" max="13061" width="24.42578125" style="2" customWidth="1"/>
    <col min="13062" max="13062" width="18.7109375" style="2" customWidth="1"/>
    <col min="13063" max="13063" width="32.42578125" style="2" bestFit="1" customWidth="1"/>
    <col min="13064" max="13064" width="18.7109375" style="2" customWidth="1"/>
    <col min="13065" max="13065" width="25" style="2" bestFit="1" customWidth="1"/>
    <col min="13066" max="13067" width="18.7109375" style="2" customWidth="1"/>
    <col min="13068" max="13068" width="27.42578125" style="2" bestFit="1" customWidth="1"/>
    <col min="13069" max="13069" width="11" style="2" bestFit="1" customWidth="1"/>
    <col min="13070" max="13310" width="8.85546875" style="2"/>
    <col min="13311" max="13311" width="3.7109375" style="2" customWidth="1"/>
    <col min="13312" max="13312" width="18.7109375" style="2" customWidth="1"/>
    <col min="13313" max="13313" width="12.28515625" style="2" customWidth="1"/>
    <col min="13314" max="13314" width="23.42578125" style="2" customWidth="1"/>
    <col min="13315" max="13315" width="70.5703125" style="2" bestFit="1" customWidth="1"/>
    <col min="13316" max="13316" width="16.5703125" style="2" customWidth="1"/>
    <col min="13317" max="13317" width="24.42578125" style="2" customWidth="1"/>
    <col min="13318" max="13318" width="18.7109375" style="2" customWidth="1"/>
    <col min="13319" max="13319" width="32.42578125" style="2" bestFit="1" customWidth="1"/>
    <col min="13320" max="13320" width="18.7109375" style="2" customWidth="1"/>
    <col min="13321" max="13321" width="25" style="2" bestFit="1" customWidth="1"/>
    <col min="13322" max="13323" width="18.7109375" style="2" customWidth="1"/>
    <col min="13324" max="13324" width="27.42578125" style="2" bestFit="1" customWidth="1"/>
    <col min="13325" max="13325" width="11" style="2" bestFit="1" customWidth="1"/>
    <col min="13326" max="13566" width="8.85546875" style="2"/>
    <col min="13567" max="13567" width="3.7109375" style="2" customWidth="1"/>
    <col min="13568" max="13568" width="18.7109375" style="2" customWidth="1"/>
    <col min="13569" max="13569" width="12.28515625" style="2" customWidth="1"/>
    <col min="13570" max="13570" width="23.42578125" style="2" customWidth="1"/>
    <col min="13571" max="13571" width="70.5703125" style="2" bestFit="1" customWidth="1"/>
    <col min="13572" max="13572" width="16.5703125" style="2" customWidth="1"/>
    <col min="13573" max="13573" width="24.42578125" style="2" customWidth="1"/>
    <col min="13574" max="13574" width="18.7109375" style="2" customWidth="1"/>
    <col min="13575" max="13575" width="32.42578125" style="2" bestFit="1" customWidth="1"/>
    <col min="13576" max="13576" width="18.7109375" style="2" customWidth="1"/>
    <col min="13577" max="13577" width="25" style="2" bestFit="1" customWidth="1"/>
    <col min="13578" max="13579" width="18.7109375" style="2" customWidth="1"/>
    <col min="13580" max="13580" width="27.42578125" style="2" bestFit="1" customWidth="1"/>
    <col min="13581" max="13581" width="11" style="2" bestFit="1" customWidth="1"/>
    <col min="13582" max="13822" width="8.85546875" style="2"/>
    <col min="13823" max="13823" width="3.7109375" style="2" customWidth="1"/>
    <col min="13824" max="13824" width="18.7109375" style="2" customWidth="1"/>
    <col min="13825" max="13825" width="12.28515625" style="2" customWidth="1"/>
    <col min="13826" max="13826" width="23.42578125" style="2" customWidth="1"/>
    <col min="13827" max="13827" width="70.5703125" style="2" bestFit="1" customWidth="1"/>
    <col min="13828" max="13828" width="16.5703125" style="2" customWidth="1"/>
    <col min="13829" max="13829" width="24.42578125" style="2" customWidth="1"/>
    <col min="13830" max="13830" width="18.7109375" style="2" customWidth="1"/>
    <col min="13831" max="13831" width="32.42578125" style="2" bestFit="1" customWidth="1"/>
    <col min="13832" max="13832" width="18.7109375" style="2" customWidth="1"/>
    <col min="13833" max="13833" width="25" style="2" bestFit="1" customWidth="1"/>
    <col min="13834" max="13835" width="18.7109375" style="2" customWidth="1"/>
    <col min="13836" max="13836" width="27.42578125" style="2" bestFit="1" customWidth="1"/>
    <col min="13837" max="13837" width="11" style="2" bestFit="1" customWidth="1"/>
    <col min="13838" max="14078" width="8.85546875" style="2"/>
    <col min="14079" max="14079" width="3.7109375" style="2" customWidth="1"/>
    <col min="14080" max="14080" width="18.7109375" style="2" customWidth="1"/>
    <col min="14081" max="14081" width="12.28515625" style="2" customWidth="1"/>
    <col min="14082" max="14082" width="23.42578125" style="2" customWidth="1"/>
    <col min="14083" max="14083" width="70.5703125" style="2" bestFit="1" customWidth="1"/>
    <col min="14084" max="14084" width="16.5703125" style="2" customWidth="1"/>
    <col min="14085" max="14085" width="24.42578125" style="2" customWidth="1"/>
    <col min="14086" max="14086" width="18.7109375" style="2" customWidth="1"/>
    <col min="14087" max="14087" width="32.42578125" style="2" bestFit="1" customWidth="1"/>
    <col min="14088" max="14088" width="18.7109375" style="2" customWidth="1"/>
    <col min="14089" max="14089" width="25" style="2" bestFit="1" customWidth="1"/>
    <col min="14090" max="14091" width="18.7109375" style="2" customWidth="1"/>
    <col min="14092" max="14092" width="27.42578125" style="2" bestFit="1" customWidth="1"/>
    <col min="14093" max="14093" width="11" style="2" bestFit="1" customWidth="1"/>
    <col min="14094" max="14334" width="8.85546875" style="2"/>
    <col min="14335" max="14335" width="3.7109375" style="2" customWidth="1"/>
    <col min="14336" max="14336" width="18.7109375" style="2" customWidth="1"/>
    <col min="14337" max="14337" width="12.28515625" style="2" customWidth="1"/>
    <col min="14338" max="14338" width="23.42578125" style="2" customWidth="1"/>
    <col min="14339" max="14339" width="70.5703125" style="2" bestFit="1" customWidth="1"/>
    <col min="14340" max="14340" width="16.5703125" style="2" customWidth="1"/>
    <col min="14341" max="14341" width="24.42578125" style="2" customWidth="1"/>
    <col min="14342" max="14342" width="18.7109375" style="2" customWidth="1"/>
    <col min="14343" max="14343" width="32.42578125" style="2" bestFit="1" customWidth="1"/>
    <col min="14344" max="14344" width="18.7109375" style="2" customWidth="1"/>
    <col min="14345" max="14345" width="25" style="2" bestFit="1" customWidth="1"/>
    <col min="14346" max="14347" width="18.7109375" style="2" customWidth="1"/>
    <col min="14348" max="14348" width="27.42578125" style="2" bestFit="1" customWidth="1"/>
    <col min="14349" max="14349" width="11" style="2" bestFit="1" customWidth="1"/>
    <col min="14350" max="14590" width="8.85546875" style="2"/>
    <col min="14591" max="14591" width="3.7109375" style="2" customWidth="1"/>
    <col min="14592" max="14592" width="18.7109375" style="2" customWidth="1"/>
    <col min="14593" max="14593" width="12.28515625" style="2" customWidth="1"/>
    <col min="14594" max="14594" width="23.42578125" style="2" customWidth="1"/>
    <col min="14595" max="14595" width="70.5703125" style="2" bestFit="1" customWidth="1"/>
    <col min="14596" max="14596" width="16.5703125" style="2" customWidth="1"/>
    <col min="14597" max="14597" width="24.42578125" style="2" customWidth="1"/>
    <col min="14598" max="14598" width="18.7109375" style="2" customWidth="1"/>
    <col min="14599" max="14599" width="32.42578125" style="2" bestFit="1" customWidth="1"/>
    <col min="14600" max="14600" width="18.7109375" style="2" customWidth="1"/>
    <col min="14601" max="14601" width="25" style="2" bestFit="1" customWidth="1"/>
    <col min="14602" max="14603" width="18.7109375" style="2" customWidth="1"/>
    <col min="14604" max="14604" width="27.42578125" style="2" bestFit="1" customWidth="1"/>
    <col min="14605" max="14605" width="11" style="2" bestFit="1" customWidth="1"/>
    <col min="14606" max="14846" width="8.85546875" style="2"/>
    <col min="14847" max="14847" width="3.7109375" style="2" customWidth="1"/>
    <col min="14848" max="14848" width="18.7109375" style="2" customWidth="1"/>
    <col min="14849" max="14849" width="12.28515625" style="2" customWidth="1"/>
    <col min="14850" max="14850" width="23.42578125" style="2" customWidth="1"/>
    <col min="14851" max="14851" width="70.5703125" style="2" bestFit="1" customWidth="1"/>
    <col min="14852" max="14852" width="16.5703125" style="2" customWidth="1"/>
    <col min="14853" max="14853" width="24.42578125" style="2" customWidth="1"/>
    <col min="14854" max="14854" width="18.7109375" style="2" customWidth="1"/>
    <col min="14855" max="14855" width="32.42578125" style="2" bestFit="1" customWidth="1"/>
    <col min="14856" max="14856" width="18.7109375" style="2" customWidth="1"/>
    <col min="14857" max="14857" width="25" style="2" bestFit="1" customWidth="1"/>
    <col min="14858" max="14859" width="18.7109375" style="2" customWidth="1"/>
    <col min="14860" max="14860" width="27.42578125" style="2" bestFit="1" customWidth="1"/>
    <col min="14861" max="14861" width="11" style="2" bestFit="1" customWidth="1"/>
    <col min="14862" max="15102" width="8.85546875" style="2"/>
    <col min="15103" max="15103" width="3.7109375" style="2" customWidth="1"/>
    <col min="15104" max="15104" width="18.7109375" style="2" customWidth="1"/>
    <col min="15105" max="15105" width="12.28515625" style="2" customWidth="1"/>
    <col min="15106" max="15106" width="23.42578125" style="2" customWidth="1"/>
    <col min="15107" max="15107" width="70.5703125" style="2" bestFit="1" customWidth="1"/>
    <col min="15108" max="15108" width="16.5703125" style="2" customWidth="1"/>
    <col min="15109" max="15109" width="24.42578125" style="2" customWidth="1"/>
    <col min="15110" max="15110" width="18.7109375" style="2" customWidth="1"/>
    <col min="15111" max="15111" width="32.42578125" style="2" bestFit="1" customWidth="1"/>
    <col min="15112" max="15112" width="18.7109375" style="2" customWidth="1"/>
    <col min="15113" max="15113" width="25" style="2" bestFit="1" customWidth="1"/>
    <col min="15114" max="15115" width="18.7109375" style="2" customWidth="1"/>
    <col min="15116" max="15116" width="27.42578125" style="2" bestFit="1" customWidth="1"/>
    <col min="15117" max="15117" width="11" style="2" bestFit="1" customWidth="1"/>
    <col min="15118" max="15358" width="8.85546875" style="2"/>
    <col min="15359" max="15359" width="3.7109375" style="2" customWidth="1"/>
    <col min="15360" max="15360" width="18.7109375" style="2" customWidth="1"/>
    <col min="15361" max="15361" width="12.28515625" style="2" customWidth="1"/>
    <col min="15362" max="15362" width="23.42578125" style="2" customWidth="1"/>
    <col min="15363" max="15363" width="70.5703125" style="2" bestFit="1" customWidth="1"/>
    <col min="15364" max="15364" width="16.5703125" style="2" customWidth="1"/>
    <col min="15365" max="15365" width="24.42578125" style="2" customWidth="1"/>
    <col min="15366" max="15366" width="18.7109375" style="2" customWidth="1"/>
    <col min="15367" max="15367" width="32.42578125" style="2" bestFit="1" customWidth="1"/>
    <col min="15368" max="15368" width="18.7109375" style="2" customWidth="1"/>
    <col min="15369" max="15369" width="25" style="2" bestFit="1" customWidth="1"/>
    <col min="15370" max="15371" width="18.7109375" style="2" customWidth="1"/>
    <col min="15372" max="15372" width="27.42578125" style="2" bestFit="1" customWidth="1"/>
    <col min="15373" max="15373" width="11" style="2" bestFit="1" customWidth="1"/>
    <col min="15374" max="15614" width="8.85546875" style="2"/>
    <col min="15615" max="15615" width="3.7109375" style="2" customWidth="1"/>
    <col min="15616" max="15616" width="18.7109375" style="2" customWidth="1"/>
    <col min="15617" max="15617" width="12.28515625" style="2" customWidth="1"/>
    <col min="15618" max="15618" width="23.42578125" style="2" customWidth="1"/>
    <col min="15619" max="15619" width="70.5703125" style="2" bestFit="1" customWidth="1"/>
    <col min="15620" max="15620" width="16.5703125" style="2" customWidth="1"/>
    <col min="15621" max="15621" width="24.42578125" style="2" customWidth="1"/>
    <col min="15622" max="15622" width="18.7109375" style="2" customWidth="1"/>
    <col min="15623" max="15623" width="32.42578125" style="2" bestFit="1" customWidth="1"/>
    <col min="15624" max="15624" width="18.7109375" style="2" customWidth="1"/>
    <col min="15625" max="15625" width="25" style="2" bestFit="1" customWidth="1"/>
    <col min="15626" max="15627" width="18.7109375" style="2" customWidth="1"/>
    <col min="15628" max="15628" width="27.42578125" style="2" bestFit="1" customWidth="1"/>
    <col min="15629" max="15629" width="11" style="2" bestFit="1" customWidth="1"/>
    <col min="15630" max="15870" width="8.85546875" style="2"/>
    <col min="15871" max="15871" width="3.7109375" style="2" customWidth="1"/>
    <col min="15872" max="15872" width="18.7109375" style="2" customWidth="1"/>
    <col min="15873" max="15873" width="12.28515625" style="2" customWidth="1"/>
    <col min="15874" max="15874" width="23.42578125" style="2" customWidth="1"/>
    <col min="15875" max="15875" width="70.5703125" style="2" bestFit="1" customWidth="1"/>
    <col min="15876" max="15876" width="16.5703125" style="2" customWidth="1"/>
    <col min="15877" max="15877" width="24.42578125" style="2" customWidth="1"/>
    <col min="15878" max="15878" width="18.7109375" style="2" customWidth="1"/>
    <col min="15879" max="15879" width="32.42578125" style="2" bestFit="1" customWidth="1"/>
    <col min="15880" max="15880" width="18.7109375" style="2" customWidth="1"/>
    <col min="15881" max="15881" width="25" style="2" bestFit="1" customWidth="1"/>
    <col min="15882" max="15883" width="18.7109375" style="2" customWidth="1"/>
    <col min="15884" max="15884" width="27.42578125" style="2" bestFit="1" customWidth="1"/>
    <col min="15885" max="15885" width="11" style="2" bestFit="1" customWidth="1"/>
    <col min="15886" max="16126" width="8.85546875" style="2"/>
    <col min="16127" max="16127" width="3.7109375" style="2" customWidth="1"/>
    <col min="16128" max="16128" width="18.7109375" style="2" customWidth="1"/>
    <col min="16129" max="16129" width="12.28515625" style="2" customWidth="1"/>
    <col min="16130" max="16130" width="23.42578125" style="2" customWidth="1"/>
    <col min="16131" max="16131" width="70.5703125" style="2" bestFit="1" customWidth="1"/>
    <col min="16132" max="16132" width="16.5703125" style="2" customWidth="1"/>
    <col min="16133" max="16133" width="24.42578125" style="2" customWidth="1"/>
    <col min="16134" max="16134" width="18.7109375" style="2" customWidth="1"/>
    <col min="16135" max="16135" width="32.42578125" style="2" bestFit="1" customWidth="1"/>
    <col min="16136" max="16136" width="18.7109375" style="2" customWidth="1"/>
    <col min="16137" max="16137" width="25" style="2" bestFit="1" customWidth="1"/>
    <col min="16138" max="16139" width="18.7109375" style="2" customWidth="1"/>
    <col min="16140" max="16140" width="27.42578125" style="2" bestFit="1" customWidth="1"/>
    <col min="16141" max="16141" width="11" style="2" bestFit="1" customWidth="1"/>
    <col min="16142" max="16384" width="8.85546875" style="2"/>
  </cols>
  <sheetData>
    <row r="1" spans="2:13" ht="18.75" customHeight="1" x14ac:dyDescent="0.35">
      <c r="B1" s="149"/>
      <c r="C1" s="149"/>
      <c r="D1" s="149"/>
      <c r="E1" s="149"/>
      <c r="F1" s="149"/>
      <c r="G1" s="149"/>
      <c r="H1" s="149"/>
      <c r="I1" s="149"/>
      <c r="J1" s="149"/>
      <c r="K1" s="1"/>
    </row>
    <row r="2" spans="2:13" ht="20.100000000000001" customHeight="1" x14ac:dyDescent="0.35">
      <c r="B2" s="23" t="s">
        <v>38</v>
      </c>
    </row>
    <row r="3" spans="2:13" ht="20.100000000000001" customHeight="1" x14ac:dyDescent="0.35">
      <c r="B3" s="23" t="s">
        <v>39</v>
      </c>
    </row>
    <row r="4" spans="2:13" ht="20.100000000000001" customHeight="1" x14ac:dyDescent="0.35">
      <c r="B4" s="86" t="s">
        <v>78</v>
      </c>
    </row>
    <row r="5" spans="2:13" ht="20.100000000000001" customHeight="1" x14ac:dyDescent="0.35">
      <c r="B5" s="24" t="s">
        <v>79</v>
      </c>
      <c r="D5" s="23"/>
    </row>
    <row r="6" spans="2:13" ht="20.100000000000001" customHeight="1" x14ac:dyDescent="0.35">
      <c r="B6" s="24"/>
      <c r="D6" s="23"/>
    </row>
    <row r="7" spans="2:13" ht="20.100000000000001" customHeight="1" thickBot="1" x14ac:dyDescent="0.4">
      <c r="B7" s="24"/>
      <c r="D7" s="23"/>
    </row>
    <row r="8" spans="2:13" ht="20.100000000000001" customHeight="1" x14ac:dyDescent="0.35">
      <c r="B8" s="155" t="s">
        <v>80</v>
      </c>
      <c r="C8" s="156"/>
      <c r="D8" s="156"/>
      <c r="E8" s="156"/>
      <c r="F8" s="156"/>
      <c r="G8" s="156"/>
      <c r="H8" s="156"/>
      <c r="I8" s="156"/>
      <c r="J8" s="156"/>
      <c r="K8" s="156"/>
      <c r="L8" s="157"/>
      <c r="M8" s="23"/>
    </row>
    <row r="9" spans="2:13" ht="20.100000000000001" customHeight="1" x14ac:dyDescent="0.35">
      <c r="B9" s="158"/>
      <c r="C9" s="159"/>
      <c r="D9" s="159"/>
      <c r="E9" s="159"/>
      <c r="F9" s="159"/>
      <c r="G9" s="159"/>
      <c r="H9" s="159"/>
      <c r="I9" s="159"/>
      <c r="J9" s="159"/>
      <c r="K9" s="159"/>
      <c r="L9" s="160"/>
      <c r="M9" s="23"/>
    </row>
    <row r="10" spans="2:13" ht="20.100000000000001" customHeight="1" x14ac:dyDescent="0.35">
      <c r="B10" s="158"/>
      <c r="C10" s="159"/>
      <c r="D10" s="159"/>
      <c r="E10" s="159"/>
      <c r="F10" s="159"/>
      <c r="G10" s="159"/>
      <c r="H10" s="159"/>
      <c r="I10" s="159"/>
      <c r="J10" s="159"/>
      <c r="K10" s="159"/>
      <c r="L10" s="160"/>
      <c r="M10" s="23"/>
    </row>
    <row r="11" spans="2:13" ht="20.100000000000001" customHeight="1" x14ac:dyDescent="0.35">
      <c r="B11" s="158"/>
      <c r="C11" s="159"/>
      <c r="D11" s="159"/>
      <c r="E11" s="159"/>
      <c r="F11" s="159"/>
      <c r="G11" s="159"/>
      <c r="H11" s="159"/>
      <c r="I11" s="159"/>
      <c r="J11" s="159"/>
      <c r="K11" s="159"/>
      <c r="L11" s="160"/>
      <c r="M11" s="23"/>
    </row>
    <row r="12" spans="2:13" ht="20.100000000000001" customHeight="1" x14ac:dyDescent="0.35">
      <c r="B12" s="158"/>
      <c r="C12" s="159"/>
      <c r="D12" s="159"/>
      <c r="E12" s="159"/>
      <c r="F12" s="159"/>
      <c r="G12" s="159"/>
      <c r="H12" s="159"/>
      <c r="I12" s="159"/>
      <c r="J12" s="159"/>
      <c r="K12" s="159"/>
      <c r="L12" s="160"/>
      <c r="M12" s="23"/>
    </row>
    <row r="13" spans="2:13" ht="20.100000000000001" customHeight="1" x14ac:dyDescent="0.35">
      <c r="B13" s="158"/>
      <c r="C13" s="159"/>
      <c r="D13" s="159"/>
      <c r="E13" s="159"/>
      <c r="F13" s="159"/>
      <c r="G13" s="159"/>
      <c r="H13" s="159"/>
      <c r="I13" s="159"/>
      <c r="J13" s="159"/>
      <c r="K13" s="159"/>
      <c r="L13" s="160"/>
      <c r="M13" s="23"/>
    </row>
    <row r="14" spans="2:13" ht="20.100000000000001" customHeight="1" x14ac:dyDescent="0.35">
      <c r="B14" s="158"/>
      <c r="C14" s="159"/>
      <c r="D14" s="159"/>
      <c r="E14" s="159"/>
      <c r="F14" s="159"/>
      <c r="G14" s="159"/>
      <c r="H14" s="159"/>
      <c r="I14" s="159"/>
      <c r="J14" s="159"/>
      <c r="K14" s="159"/>
      <c r="L14" s="160"/>
      <c r="M14" s="23"/>
    </row>
    <row r="15" spans="2:13" ht="20.100000000000001" customHeight="1" x14ac:dyDescent="0.35">
      <c r="B15" s="158"/>
      <c r="C15" s="159"/>
      <c r="D15" s="159"/>
      <c r="E15" s="159"/>
      <c r="F15" s="159"/>
      <c r="G15" s="159"/>
      <c r="H15" s="159"/>
      <c r="I15" s="159"/>
      <c r="J15" s="159"/>
      <c r="K15" s="159"/>
      <c r="L15" s="160"/>
      <c r="M15" s="23"/>
    </row>
    <row r="16" spans="2:13" ht="20.100000000000001" customHeight="1" x14ac:dyDescent="0.35">
      <c r="B16" s="158"/>
      <c r="C16" s="159"/>
      <c r="D16" s="159"/>
      <c r="E16" s="159"/>
      <c r="F16" s="159"/>
      <c r="G16" s="159"/>
      <c r="H16" s="159"/>
      <c r="I16" s="159"/>
      <c r="J16" s="159"/>
      <c r="K16" s="159"/>
      <c r="L16" s="160"/>
      <c r="M16" s="23"/>
    </row>
    <row r="17" spans="2:14" ht="20.100000000000001" customHeight="1" thickBot="1" x14ac:dyDescent="0.4">
      <c r="B17" s="161"/>
      <c r="C17" s="162"/>
      <c r="D17" s="162"/>
      <c r="E17" s="162"/>
      <c r="F17" s="162"/>
      <c r="G17" s="162"/>
      <c r="H17" s="162"/>
      <c r="I17" s="162"/>
      <c r="J17" s="162"/>
      <c r="K17" s="162"/>
      <c r="L17" s="163"/>
      <c r="M17" s="23"/>
    </row>
    <row r="18" spans="2:14" ht="20.100000000000001" customHeight="1" x14ac:dyDescent="0.3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2:14" ht="20.100000000000001" customHeight="1" x14ac:dyDescent="0.35">
      <c r="B19" s="88" t="s">
        <v>143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2:14" ht="23.45" customHeight="1" x14ac:dyDescent="0.35">
      <c r="B20" s="65" t="s">
        <v>81</v>
      </c>
    </row>
    <row r="21" spans="2:14" s="3" customFormat="1" ht="42" x14ac:dyDescent="0.2">
      <c r="B21" s="25" t="s">
        <v>0</v>
      </c>
      <c r="C21" s="25" t="s">
        <v>1</v>
      </c>
      <c r="D21" s="25" t="s">
        <v>2</v>
      </c>
      <c r="E21" s="26" t="s">
        <v>40</v>
      </c>
      <c r="F21" s="27" t="s">
        <v>41</v>
      </c>
      <c r="G21" s="27" t="s">
        <v>3</v>
      </c>
      <c r="H21" s="27" t="s">
        <v>4</v>
      </c>
      <c r="I21" s="25" t="s">
        <v>42</v>
      </c>
      <c r="J21" s="25" t="s">
        <v>43</v>
      </c>
      <c r="K21" s="25" t="s">
        <v>5</v>
      </c>
      <c r="L21" s="25" t="s">
        <v>45</v>
      </c>
      <c r="M21" s="34" t="s">
        <v>69</v>
      </c>
    </row>
    <row r="22" spans="2:14" s="3" customFormat="1" x14ac:dyDescent="0.2">
      <c r="B22" s="55" t="s">
        <v>71</v>
      </c>
      <c r="C22" s="66" t="s">
        <v>82</v>
      </c>
      <c r="D22" s="67" t="s">
        <v>83</v>
      </c>
      <c r="E22" s="37" t="s">
        <v>9</v>
      </c>
      <c r="F22" s="37">
        <v>12</v>
      </c>
      <c r="G22" s="56">
        <v>0.375</v>
      </c>
      <c r="H22" s="37" t="s">
        <v>71</v>
      </c>
      <c r="I22" s="57">
        <v>3660.78</v>
      </c>
      <c r="J22" s="57">
        <f t="shared" ref="J22:J31" si="0">F22*G22*I22</f>
        <v>16473.510000000002</v>
      </c>
      <c r="K22" s="52">
        <v>0</v>
      </c>
      <c r="L22" s="57">
        <f t="shared" ref="L22:L32" si="1">J22-J22*K22</f>
        <v>16473.510000000002</v>
      </c>
      <c r="M22" s="57">
        <f>L22*1.05</f>
        <v>17297.185500000003</v>
      </c>
    </row>
    <row r="23" spans="2:14" s="3" customFormat="1" x14ac:dyDescent="0.2">
      <c r="B23" s="55" t="s">
        <v>66</v>
      </c>
      <c r="C23" s="66" t="s">
        <v>82</v>
      </c>
      <c r="D23" s="67" t="s">
        <v>83</v>
      </c>
      <c r="E23" s="37" t="s">
        <v>9</v>
      </c>
      <c r="F23" s="37">
        <v>5</v>
      </c>
      <c r="G23" s="56">
        <v>0.375</v>
      </c>
      <c r="H23" s="37" t="s">
        <v>66</v>
      </c>
      <c r="I23" s="57">
        <v>4120.32</v>
      </c>
      <c r="J23" s="57">
        <f t="shared" si="0"/>
        <v>7725.5999999999995</v>
      </c>
      <c r="K23" s="52">
        <v>0</v>
      </c>
      <c r="L23" s="57">
        <f t="shared" si="1"/>
        <v>7725.5999999999995</v>
      </c>
      <c r="M23" s="57">
        <f t="shared" ref="M23:M25" si="2">L23*1.05</f>
        <v>8111.88</v>
      </c>
    </row>
    <row r="24" spans="2:14" s="3" customFormat="1" x14ac:dyDescent="0.2">
      <c r="B24" s="55" t="s">
        <v>73</v>
      </c>
      <c r="C24" s="66" t="s">
        <v>82</v>
      </c>
      <c r="D24" s="67" t="s">
        <v>83</v>
      </c>
      <c r="E24" s="37" t="s">
        <v>9</v>
      </c>
      <c r="F24" s="37">
        <v>3</v>
      </c>
      <c r="G24" s="56">
        <v>0.375</v>
      </c>
      <c r="H24" s="37" t="s">
        <v>73</v>
      </c>
      <c r="I24" s="57">
        <v>11754.9</v>
      </c>
      <c r="J24" s="57">
        <f t="shared" si="0"/>
        <v>13224.262499999999</v>
      </c>
      <c r="K24" s="52">
        <v>0</v>
      </c>
      <c r="L24" s="57">
        <f t="shared" si="1"/>
        <v>13224.262499999999</v>
      </c>
      <c r="M24" s="57">
        <f t="shared" si="2"/>
        <v>13885.475624999999</v>
      </c>
    </row>
    <row r="25" spans="2:14" s="4" customFormat="1" ht="25.15" customHeight="1" x14ac:dyDescent="0.2">
      <c r="B25" s="55" t="s">
        <v>84</v>
      </c>
      <c r="C25" s="66" t="s">
        <v>85</v>
      </c>
      <c r="D25" s="67" t="s">
        <v>62</v>
      </c>
      <c r="E25" s="37" t="s">
        <v>9</v>
      </c>
      <c r="F25" s="37">
        <v>1</v>
      </c>
      <c r="G25" s="56">
        <v>1</v>
      </c>
      <c r="H25" s="37" t="s">
        <v>86</v>
      </c>
      <c r="I25" s="57">
        <v>1580</v>
      </c>
      <c r="J25" s="57">
        <f t="shared" si="0"/>
        <v>1580</v>
      </c>
      <c r="K25" s="52">
        <v>0</v>
      </c>
      <c r="L25" s="57">
        <f t="shared" si="1"/>
        <v>1580</v>
      </c>
      <c r="M25" s="57">
        <f t="shared" si="2"/>
        <v>1659</v>
      </c>
    </row>
    <row r="26" spans="2:14" s="4" customFormat="1" ht="25.15" customHeight="1" x14ac:dyDescent="0.2">
      <c r="B26" s="55" t="s">
        <v>87</v>
      </c>
      <c r="C26" s="66" t="s">
        <v>88</v>
      </c>
      <c r="D26" s="77" t="s">
        <v>62</v>
      </c>
      <c r="E26" s="61" t="s">
        <v>9</v>
      </c>
      <c r="F26" s="61">
        <v>1</v>
      </c>
      <c r="G26" s="62">
        <v>1</v>
      </c>
      <c r="H26" s="61" t="s">
        <v>87</v>
      </c>
      <c r="I26" s="63">
        <v>2834</v>
      </c>
      <c r="J26" s="63">
        <f t="shared" si="0"/>
        <v>2834</v>
      </c>
      <c r="K26" s="64">
        <v>0</v>
      </c>
      <c r="L26" s="63">
        <f t="shared" si="1"/>
        <v>2834</v>
      </c>
      <c r="M26" s="63">
        <f>L26*1.1</f>
        <v>3117.4</v>
      </c>
    </row>
    <row r="27" spans="2:14" s="4" customFormat="1" ht="25.15" customHeight="1" x14ac:dyDescent="0.2">
      <c r="B27" s="55" t="s">
        <v>54</v>
      </c>
      <c r="C27" s="66" t="s">
        <v>89</v>
      </c>
      <c r="D27" s="77" t="s">
        <v>62</v>
      </c>
      <c r="E27" s="61" t="s">
        <v>9</v>
      </c>
      <c r="F27" s="61">
        <v>1</v>
      </c>
      <c r="G27" s="62">
        <v>1</v>
      </c>
      <c r="H27" s="61" t="s">
        <v>54</v>
      </c>
      <c r="I27" s="63">
        <v>2841</v>
      </c>
      <c r="J27" s="63">
        <f t="shared" si="0"/>
        <v>2841</v>
      </c>
      <c r="K27" s="64">
        <v>0</v>
      </c>
      <c r="L27" s="63">
        <f t="shared" si="1"/>
        <v>2841</v>
      </c>
      <c r="M27" s="63">
        <f>L27*1.1</f>
        <v>3125.1000000000004</v>
      </c>
    </row>
    <row r="28" spans="2:14" s="4" customFormat="1" ht="25.15" customHeight="1" x14ac:dyDescent="0.2">
      <c r="B28" s="164" t="s">
        <v>90</v>
      </c>
      <c r="C28" s="58">
        <v>45730</v>
      </c>
      <c r="D28" s="77" t="s">
        <v>63</v>
      </c>
      <c r="E28" s="61" t="s">
        <v>9</v>
      </c>
      <c r="F28" s="61">
        <v>1</v>
      </c>
      <c r="G28" s="62">
        <v>0.375</v>
      </c>
      <c r="H28" s="61" t="s">
        <v>66</v>
      </c>
      <c r="I28" s="63">
        <v>4120.32</v>
      </c>
      <c r="J28" s="63">
        <f t="shared" si="0"/>
        <v>1545.12</v>
      </c>
      <c r="K28" s="64">
        <v>0</v>
      </c>
      <c r="L28" s="63">
        <f t="shared" si="1"/>
        <v>1545.12</v>
      </c>
      <c r="M28" s="63">
        <f>L28*1.1</f>
        <v>1699.6320000000001</v>
      </c>
    </row>
    <row r="29" spans="2:14" s="4" customFormat="1" ht="25.15" customHeight="1" x14ac:dyDescent="0.2">
      <c r="B29" s="165"/>
      <c r="C29" s="58">
        <v>45730</v>
      </c>
      <c r="D29" s="77" t="s">
        <v>63</v>
      </c>
      <c r="E29" s="61" t="s">
        <v>9</v>
      </c>
      <c r="F29" s="61">
        <v>3</v>
      </c>
      <c r="G29" s="62">
        <v>0.375</v>
      </c>
      <c r="H29" s="61" t="s">
        <v>73</v>
      </c>
      <c r="I29" s="63">
        <v>11754.9</v>
      </c>
      <c r="J29" s="63">
        <f t="shared" si="0"/>
        <v>13224.262499999999</v>
      </c>
      <c r="K29" s="64">
        <v>0</v>
      </c>
      <c r="L29" s="63">
        <f t="shared" si="1"/>
        <v>13224.262499999999</v>
      </c>
      <c r="M29" s="63">
        <f>L29*1.1</f>
        <v>14546.688749999999</v>
      </c>
    </row>
    <row r="30" spans="2:14" s="4" customFormat="1" ht="25.15" customHeight="1" x14ac:dyDescent="0.2">
      <c r="B30" s="55" t="s">
        <v>71</v>
      </c>
      <c r="C30" s="69" t="s">
        <v>91</v>
      </c>
      <c r="D30" s="81" t="s">
        <v>20</v>
      </c>
      <c r="E30" s="37" t="s">
        <v>14</v>
      </c>
      <c r="F30" s="37">
        <v>10</v>
      </c>
      <c r="G30" s="56">
        <v>1</v>
      </c>
      <c r="H30" s="37" t="s">
        <v>71</v>
      </c>
      <c r="I30" s="57">
        <v>3660.78</v>
      </c>
      <c r="J30" s="57">
        <f t="shared" si="0"/>
        <v>36607.800000000003</v>
      </c>
      <c r="K30" s="82">
        <v>0</v>
      </c>
      <c r="L30" s="57">
        <f t="shared" si="1"/>
        <v>36607.800000000003</v>
      </c>
      <c r="M30" s="57">
        <f>L30</f>
        <v>36607.800000000003</v>
      </c>
      <c r="N30" s="5"/>
    </row>
    <row r="31" spans="2:14" s="4" customFormat="1" ht="25.15" customHeight="1" x14ac:dyDescent="0.2">
      <c r="B31" s="55" t="s">
        <v>66</v>
      </c>
      <c r="C31" s="69" t="s">
        <v>91</v>
      </c>
      <c r="D31" s="81" t="s">
        <v>20</v>
      </c>
      <c r="E31" s="37" t="s">
        <v>14</v>
      </c>
      <c r="F31" s="37">
        <v>10</v>
      </c>
      <c r="G31" s="56">
        <v>1</v>
      </c>
      <c r="H31" s="37" t="s">
        <v>66</v>
      </c>
      <c r="I31" s="57">
        <v>4120.32</v>
      </c>
      <c r="J31" s="57">
        <f t="shared" si="0"/>
        <v>41203.199999999997</v>
      </c>
      <c r="K31" s="82">
        <v>0</v>
      </c>
      <c r="L31" s="57">
        <f t="shared" si="1"/>
        <v>41203.199999999997</v>
      </c>
      <c r="M31" s="57">
        <f>L31</f>
        <v>41203.199999999997</v>
      </c>
    </row>
    <row r="32" spans="2:14" s="4" customFormat="1" ht="25.15" customHeight="1" x14ac:dyDescent="0.2">
      <c r="B32" s="55" t="s">
        <v>73</v>
      </c>
      <c r="C32" s="69" t="s">
        <v>91</v>
      </c>
      <c r="D32" s="81" t="s">
        <v>20</v>
      </c>
      <c r="E32" s="37" t="s">
        <v>14</v>
      </c>
      <c r="F32" s="37">
        <v>5</v>
      </c>
      <c r="G32" s="56">
        <v>1</v>
      </c>
      <c r="H32" s="37" t="s">
        <v>73</v>
      </c>
      <c r="I32" s="57">
        <v>11754.9</v>
      </c>
      <c r="J32" s="57">
        <f>F32*G32*I32</f>
        <v>58774.5</v>
      </c>
      <c r="K32" s="82">
        <v>0</v>
      </c>
      <c r="L32" s="57">
        <f t="shared" si="1"/>
        <v>58774.5</v>
      </c>
      <c r="M32" s="57">
        <f>L32</f>
        <v>58774.5</v>
      </c>
    </row>
    <row r="33" spans="2:13" s="33" customFormat="1" ht="22.5" customHeight="1" x14ac:dyDescent="0.2">
      <c r="B33" s="152" t="s">
        <v>28</v>
      </c>
      <c r="C33" s="153"/>
      <c r="D33" s="153"/>
      <c r="E33" s="154"/>
      <c r="F33" s="28">
        <f>SUM(F3:F32)</f>
        <v>52</v>
      </c>
      <c r="G33" s="28"/>
      <c r="H33" s="29"/>
      <c r="I33" s="30"/>
      <c r="J33" s="51">
        <f>SUM(J22:J32)</f>
        <v>196033.255</v>
      </c>
      <c r="K33" s="53"/>
      <c r="L33" s="51">
        <f>SUM(L22:L32)</f>
        <v>196033.255</v>
      </c>
      <c r="M33" s="119">
        <f>SUM(M22:M32)</f>
        <v>200027.861875</v>
      </c>
    </row>
    <row r="34" spans="2:13" s="4" customFormat="1" ht="42" hidden="1" x14ac:dyDescent="0.2">
      <c r="B34" s="34" t="s">
        <v>0</v>
      </c>
      <c r="C34" s="34" t="s">
        <v>1</v>
      </c>
      <c r="D34" s="34" t="s">
        <v>2</v>
      </c>
      <c r="E34" s="35" t="s">
        <v>40</v>
      </c>
      <c r="F34" s="36" t="s">
        <v>41</v>
      </c>
      <c r="G34" s="36" t="s">
        <v>3</v>
      </c>
      <c r="H34" s="36" t="s">
        <v>4</v>
      </c>
      <c r="I34" s="34" t="s">
        <v>42</v>
      </c>
      <c r="J34" s="34" t="s">
        <v>43</v>
      </c>
      <c r="K34" s="34" t="s">
        <v>5</v>
      </c>
      <c r="L34" s="34" t="s">
        <v>45</v>
      </c>
    </row>
    <row r="35" spans="2:13" s="4" customFormat="1" ht="25.15" hidden="1" customHeight="1" x14ac:dyDescent="0.2">
      <c r="B35" s="166" t="s">
        <v>21</v>
      </c>
      <c r="C35" s="7" t="s">
        <v>7</v>
      </c>
      <c r="D35" s="14" t="s">
        <v>22</v>
      </c>
      <c r="E35" s="9" t="s">
        <v>23</v>
      </c>
      <c r="F35" s="9">
        <v>40</v>
      </c>
      <c r="G35" s="10">
        <v>1</v>
      </c>
      <c r="H35" s="9" t="s">
        <v>29</v>
      </c>
      <c r="I35" s="51">
        <v>347.31766800000003</v>
      </c>
      <c r="J35" s="51">
        <f>I35*G35*F35</f>
        <v>13892.706720000002</v>
      </c>
      <c r="K35" s="52">
        <f t="shared" ref="K35:K39" si="3">$K$40</f>
        <v>0.77</v>
      </c>
      <c r="L35" s="51">
        <f>J35-J35*K35</f>
        <v>3195.3225456</v>
      </c>
    </row>
    <row r="36" spans="2:13" s="4" customFormat="1" ht="25.15" hidden="1" customHeight="1" x14ac:dyDescent="0.2">
      <c r="B36" s="167"/>
      <c r="C36" s="7" t="s">
        <v>7</v>
      </c>
      <c r="D36" s="14" t="s">
        <v>24</v>
      </c>
      <c r="E36" s="9" t="s">
        <v>23</v>
      </c>
      <c r="F36" s="9">
        <v>40</v>
      </c>
      <c r="G36" s="10">
        <v>1</v>
      </c>
      <c r="H36" s="9" t="s">
        <v>29</v>
      </c>
      <c r="I36" s="51">
        <v>194.73040800000001</v>
      </c>
      <c r="J36" s="51">
        <f>I36*G36*F36</f>
        <v>7789.2163200000005</v>
      </c>
      <c r="K36" s="52">
        <f t="shared" si="3"/>
        <v>0.77</v>
      </c>
      <c r="L36" s="51">
        <f>J36-J36*K36</f>
        <v>1791.5197535999996</v>
      </c>
    </row>
    <row r="37" spans="2:13" s="4" customFormat="1" ht="25.15" hidden="1" customHeight="1" x14ac:dyDescent="0.2">
      <c r="B37" s="167"/>
      <c r="C37" s="7" t="s">
        <v>7</v>
      </c>
      <c r="D37" s="14" t="s">
        <v>25</v>
      </c>
      <c r="E37" s="9" t="s">
        <v>23</v>
      </c>
      <c r="F37" s="9">
        <v>40</v>
      </c>
      <c r="G37" s="10">
        <v>1</v>
      </c>
      <c r="H37" s="9" t="s">
        <v>30</v>
      </c>
      <c r="I37" s="51">
        <v>130.2441255</v>
      </c>
      <c r="J37" s="51">
        <f>I37*G37*F37</f>
        <v>5209.7650199999998</v>
      </c>
      <c r="K37" s="52">
        <f t="shared" si="3"/>
        <v>0.77</v>
      </c>
      <c r="L37" s="51">
        <f>J37-J37*K37</f>
        <v>1198.2459546</v>
      </c>
    </row>
    <row r="38" spans="2:13" s="4" customFormat="1" ht="25.15" hidden="1" customHeight="1" x14ac:dyDescent="0.2">
      <c r="B38" s="167"/>
      <c r="C38" s="7" t="s">
        <v>7</v>
      </c>
      <c r="D38" s="14" t="s">
        <v>26</v>
      </c>
      <c r="E38" s="9" t="s">
        <v>23</v>
      </c>
      <c r="F38" s="9">
        <v>40</v>
      </c>
      <c r="G38" s="10">
        <v>1</v>
      </c>
      <c r="H38" s="9" t="s">
        <v>29</v>
      </c>
      <c r="I38" s="51">
        <v>1117.2766149900001</v>
      </c>
      <c r="J38" s="51">
        <f>I38*G38*F38</f>
        <v>44691.064599600002</v>
      </c>
      <c r="K38" s="52">
        <f t="shared" si="3"/>
        <v>0.77</v>
      </c>
      <c r="L38" s="51">
        <f>J38-J38*K38</f>
        <v>10278.944857907998</v>
      </c>
    </row>
    <row r="39" spans="2:13" s="4" customFormat="1" ht="25.15" hidden="1" customHeight="1" x14ac:dyDescent="0.2">
      <c r="B39" s="168"/>
      <c r="C39" s="7" t="s">
        <v>7</v>
      </c>
      <c r="D39" s="14" t="s">
        <v>27</v>
      </c>
      <c r="E39" s="9" t="s">
        <v>19</v>
      </c>
      <c r="F39" s="9">
        <v>12</v>
      </c>
      <c r="G39" s="10">
        <v>1</v>
      </c>
      <c r="H39" s="9" t="s">
        <v>31</v>
      </c>
      <c r="I39" s="51">
        <v>133.24137525</v>
      </c>
      <c r="J39" s="51">
        <f>I39*G39*F39</f>
        <v>1598.8965029999999</v>
      </c>
      <c r="K39" s="52">
        <f t="shared" si="3"/>
        <v>0.77</v>
      </c>
      <c r="L39" s="51">
        <f>J39-J39*K39</f>
        <v>367.74619568999992</v>
      </c>
    </row>
    <row r="40" spans="2:13" s="33" customFormat="1" ht="22.5" hidden="1" customHeight="1" x14ac:dyDescent="0.2">
      <c r="B40" s="152" t="s">
        <v>28</v>
      </c>
      <c r="C40" s="153"/>
      <c r="D40" s="153"/>
      <c r="E40" s="154"/>
      <c r="F40" s="28">
        <f>SUM(F36:F39)</f>
        <v>132</v>
      </c>
      <c r="G40" s="28"/>
      <c r="H40" s="29"/>
      <c r="I40" s="30"/>
      <c r="J40" s="51">
        <f>SUM(J36:J39)</f>
        <v>59288.942442600004</v>
      </c>
      <c r="K40" s="53">
        <v>0.77</v>
      </c>
      <c r="L40" s="51">
        <f>SUM(L36:L39)</f>
        <v>13636.456761797999</v>
      </c>
      <c r="M40" s="4"/>
    </row>
    <row r="42" spans="2:13" ht="21.75" thickBot="1" x14ac:dyDescent="0.4">
      <c r="B42" s="88" t="s">
        <v>144</v>
      </c>
    </row>
    <row r="43" spans="2:13" x14ac:dyDescent="0.35">
      <c r="B43" s="109" t="s">
        <v>119</v>
      </c>
      <c r="C43" s="110" t="s">
        <v>120</v>
      </c>
      <c r="D43" s="110" t="s">
        <v>121</v>
      </c>
      <c r="E43" s="110" t="s">
        <v>122</v>
      </c>
      <c r="F43" s="110" t="s">
        <v>123</v>
      </c>
      <c r="G43" s="110" t="s">
        <v>124</v>
      </c>
      <c r="H43" s="110" t="s">
        <v>125</v>
      </c>
      <c r="I43" s="110" t="s">
        <v>126</v>
      </c>
      <c r="J43" s="111" t="s">
        <v>127</v>
      </c>
    </row>
    <row r="44" spans="2:13" x14ac:dyDescent="0.35">
      <c r="B44" s="104" t="s">
        <v>81</v>
      </c>
      <c r="C44" s="105"/>
      <c r="D44" s="105"/>
      <c r="E44" s="105"/>
      <c r="F44" s="105"/>
      <c r="G44" s="105"/>
      <c r="H44" s="105"/>
      <c r="I44" s="105"/>
      <c r="J44" s="106"/>
    </row>
    <row r="45" spans="2:13" x14ac:dyDescent="0.35">
      <c r="B45" s="104" t="s">
        <v>128</v>
      </c>
      <c r="C45" s="105" t="s">
        <v>129</v>
      </c>
      <c r="D45" s="105" t="s">
        <v>29</v>
      </c>
      <c r="E45" s="105">
        <v>508.62419999999997</v>
      </c>
      <c r="F45" s="105" t="s">
        <v>130</v>
      </c>
      <c r="G45" s="112">
        <v>8</v>
      </c>
      <c r="H45" s="105">
        <v>0</v>
      </c>
      <c r="I45" s="105">
        <f>E45*G45</f>
        <v>4068.9935999999998</v>
      </c>
      <c r="J45" s="106">
        <f>I45</f>
        <v>4068.9935999999998</v>
      </c>
    </row>
    <row r="46" spans="2:13" x14ac:dyDescent="0.35">
      <c r="B46" s="104" t="s">
        <v>128</v>
      </c>
      <c r="C46" s="105" t="s">
        <v>129</v>
      </c>
      <c r="D46" s="105" t="s">
        <v>30</v>
      </c>
      <c r="E46" s="105">
        <v>190.73407499999999</v>
      </c>
      <c r="F46" s="105" t="s">
        <v>130</v>
      </c>
      <c r="G46" s="112">
        <v>12</v>
      </c>
      <c r="H46" s="105">
        <v>0</v>
      </c>
      <c r="I46" s="105">
        <f t="shared" ref="I46:I48" si="4">E46*G46</f>
        <v>2288.8089</v>
      </c>
      <c r="J46" s="106">
        <f t="shared" ref="J46:J48" si="5">I46</f>
        <v>2288.8089</v>
      </c>
    </row>
    <row r="47" spans="2:13" x14ac:dyDescent="0.35">
      <c r="B47" s="104" t="s">
        <v>131</v>
      </c>
      <c r="C47" s="105" t="s">
        <v>129</v>
      </c>
      <c r="D47" s="105" t="s">
        <v>29</v>
      </c>
      <c r="E47" s="105">
        <v>1117.2766149900001</v>
      </c>
      <c r="F47" s="105" t="s">
        <v>130</v>
      </c>
      <c r="G47" s="112">
        <v>8</v>
      </c>
      <c r="H47" s="105">
        <v>0</v>
      </c>
      <c r="I47" s="105">
        <f t="shared" si="4"/>
        <v>8938.2129199200008</v>
      </c>
      <c r="J47" s="106">
        <f t="shared" si="5"/>
        <v>8938.2129199200008</v>
      </c>
    </row>
    <row r="48" spans="2:13" x14ac:dyDescent="0.35">
      <c r="B48" s="104" t="s">
        <v>132</v>
      </c>
      <c r="C48" s="105" t="s">
        <v>129</v>
      </c>
      <c r="D48" s="105" t="s">
        <v>133</v>
      </c>
      <c r="E48" s="105">
        <v>355.31033400000001</v>
      </c>
      <c r="F48" s="105" t="s">
        <v>134</v>
      </c>
      <c r="G48" s="112">
        <v>4</v>
      </c>
      <c r="H48" s="105">
        <v>0</v>
      </c>
      <c r="I48" s="105">
        <f t="shared" si="4"/>
        <v>1421.241336</v>
      </c>
      <c r="J48" s="106">
        <f t="shared" si="5"/>
        <v>1421.241336</v>
      </c>
    </row>
    <row r="49" spans="2:10" x14ac:dyDescent="0.35">
      <c r="B49" s="104"/>
      <c r="C49" s="105"/>
      <c r="D49" s="105"/>
      <c r="E49" s="105"/>
      <c r="F49" s="105"/>
      <c r="G49" s="112"/>
      <c r="H49" s="105"/>
      <c r="I49" s="105"/>
      <c r="J49" s="106"/>
    </row>
    <row r="50" spans="2:10" ht="21.75" thickBot="1" x14ac:dyDescent="0.4">
      <c r="B50" s="107"/>
      <c r="C50" s="108"/>
      <c r="D50" s="108"/>
      <c r="E50" s="108"/>
      <c r="F50" s="108"/>
      <c r="G50" s="108"/>
      <c r="H50" s="108"/>
      <c r="I50" s="108"/>
      <c r="J50" s="113">
        <f>SUM(J45:J48)</f>
        <v>16717.25675592</v>
      </c>
    </row>
    <row r="51" spans="2:10" x14ac:dyDescent="0.35">
      <c r="I51" s="117"/>
      <c r="J51" s="118"/>
    </row>
    <row r="52" spans="2:10" x14ac:dyDescent="0.35">
      <c r="B52" s="94" t="s">
        <v>116</v>
      </c>
      <c r="C52" s="95">
        <f>C57</f>
        <v>210029.25496875</v>
      </c>
      <c r="I52" s="117"/>
      <c r="J52" s="118"/>
    </row>
    <row r="53" spans="2:10" x14ac:dyDescent="0.35">
      <c r="B53" s="94" t="s">
        <v>136</v>
      </c>
      <c r="C53" s="95">
        <f>J50</f>
        <v>16717.25675592</v>
      </c>
      <c r="I53" s="117"/>
      <c r="J53" s="118"/>
    </row>
    <row r="54" spans="2:10" x14ac:dyDescent="0.35">
      <c r="B54" s="17"/>
      <c r="C54" s="18"/>
      <c r="I54" s="117"/>
      <c r="J54" s="118"/>
    </row>
    <row r="55" spans="2:10" ht="23.25" x14ac:dyDescent="0.35">
      <c r="B55" s="96" t="s">
        <v>137</v>
      </c>
      <c r="C55" s="97">
        <f>SUM(C52:C53)</f>
        <v>226746.51172467001</v>
      </c>
      <c r="I55" s="117"/>
      <c r="J55" s="118"/>
    </row>
    <row r="56" spans="2:10" x14ac:dyDescent="0.35">
      <c r="C56" s="70"/>
    </row>
    <row r="57" spans="2:10" hidden="1" x14ac:dyDescent="0.35">
      <c r="B57" s="41" t="s">
        <v>57</v>
      </c>
      <c r="C57" s="42">
        <f>M33*(1+5%)</f>
        <v>210029.25496875</v>
      </c>
      <c r="D57" s="40" t="s">
        <v>117</v>
      </c>
    </row>
    <row r="58" spans="2:10" hidden="1" x14ac:dyDescent="0.35"/>
    <row r="59" spans="2:10" hidden="1" x14ac:dyDescent="0.35">
      <c r="B59" s="2" t="s">
        <v>64</v>
      </c>
      <c r="C59" s="48">
        <v>0.85</v>
      </c>
    </row>
    <row r="60" spans="2:10" hidden="1" x14ac:dyDescent="0.35"/>
    <row r="61" spans="2:10" hidden="1" x14ac:dyDescent="0.35">
      <c r="B61" s="45" t="s">
        <v>65</v>
      </c>
      <c r="C61" s="46">
        <f>C57*(1-C59)</f>
        <v>31504.388245312504</v>
      </c>
    </row>
    <row r="62" spans="2:10" hidden="1" x14ac:dyDescent="0.35"/>
    <row r="63" spans="2:10" hidden="1" x14ac:dyDescent="0.35">
      <c r="B63" s="2" t="s">
        <v>67</v>
      </c>
      <c r="C63" s="44">
        <v>0.2</v>
      </c>
    </row>
    <row r="64" spans="2:10" hidden="1" x14ac:dyDescent="0.35"/>
    <row r="65" spans="2:13" ht="26.25" hidden="1" x14ac:dyDescent="0.4">
      <c r="B65" s="47" t="s">
        <v>68</v>
      </c>
      <c r="C65" s="49">
        <f>C61*(1-C63)</f>
        <v>25203.510596250006</v>
      </c>
    </row>
    <row r="67" spans="2:13" x14ac:dyDescent="0.35">
      <c r="B67" s="88" t="s">
        <v>143</v>
      </c>
    </row>
    <row r="68" spans="2:13" ht="23.25" x14ac:dyDescent="0.35">
      <c r="B68" s="65" t="s">
        <v>92</v>
      </c>
    </row>
    <row r="69" spans="2:13" ht="42" x14ac:dyDescent="0.35">
      <c r="B69" s="25" t="s">
        <v>0</v>
      </c>
      <c r="C69" s="25" t="s">
        <v>1</v>
      </c>
      <c r="D69" s="25" t="s">
        <v>2</v>
      </c>
      <c r="E69" s="26" t="s">
        <v>40</v>
      </c>
      <c r="F69" s="27" t="s">
        <v>41</v>
      </c>
      <c r="G69" s="27" t="s">
        <v>3</v>
      </c>
      <c r="H69" s="27" t="s">
        <v>4</v>
      </c>
      <c r="I69" s="25" t="s">
        <v>42</v>
      </c>
      <c r="J69" s="25" t="s">
        <v>43</v>
      </c>
      <c r="K69" s="25" t="s">
        <v>5</v>
      </c>
      <c r="L69" s="25" t="s">
        <v>45</v>
      </c>
      <c r="M69" s="34" t="s">
        <v>60</v>
      </c>
    </row>
    <row r="70" spans="2:13" x14ac:dyDescent="0.35">
      <c r="B70" s="55" t="s">
        <v>71</v>
      </c>
      <c r="C70" s="66" t="s">
        <v>93</v>
      </c>
      <c r="D70" s="67" t="s">
        <v>83</v>
      </c>
      <c r="E70" s="37" t="s">
        <v>9</v>
      </c>
      <c r="F70" s="37">
        <v>20</v>
      </c>
      <c r="G70" s="56">
        <v>0.375</v>
      </c>
      <c r="H70" s="37" t="s">
        <v>71</v>
      </c>
      <c r="I70" s="57">
        <v>3660.78</v>
      </c>
      <c r="J70" s="57">
        <f t="shared" ref="J70:J77" si="6">F70*G70*I70</f>
        <v>27455.850000000002</v>
      </c>
      <c r="K70" s="52">
        <v>0</v>
      </c>
      <c r="L70" s="57">
        <f t="shared" ref="L70:L78" si="7">J70-J70*K70</f>
        <v>27455.850000000002</v>
      </c>
      <c r="M70" s="57">
        <f>L70</f>
        <v>27455.850000000002</v>
      </c>
    </row>
    <row r="71" spans="2:13" x14ac:dyDescent="0.35">
      <c r="B71" s="55" t="s">
        <v>66</v>
      </c>
      <c r="C71" s="66" t="s">
        <v>93</v>
      </c>
      <c r="D71" s="67" t="s">
        <v>83</v>
      </c>
      <c r="E71" s="37" t="s">
        <v>9</v>
      </c>
      <c r="F71" s="37">
        <v>10</v>
      </c>
      <c r="G71" s="56">
        <v>0.375</v>
      </c>
      <c r="H71" s="37" t="s">
        <v>66</v>
      </c>
      <c r="I71" s="57">
        <v>4120.32</v>
      </c>
      <c r="J71" s="57">
        <f t="shared" si="6"/>
        <v>15451.199999999999</v>
      </c>
      <c r="K71" s="52">
        <v>0</v>
      </c>
      <c r="L71" s="57">
        <f t="shared" si="7"/>
        <v>15451.199999999999</v>
      </c>
      <c r="M71" s="57">
        <f>L71</f>
        <v>15451.199999999999</v>
      </c>
    </row>
    <row r="72" spans="2:13" x14ac:dyDescent="0.35">
      <c r="B72" s="55" t="s">
        <v>73</v>
      </c>
      <c r="C72" s="66" t="s">
        <v>93</v>
      </c>
      <c r="D72" s="67" t="s">
        <v>83</v>
      </c>
      <c r="E72" s="37" t="s">
        <v>9</v>
      </c>
      <c r="F72" s="37">
        <v>7</v>
      </c>
      <c r="G72" s="56">
        <v>0.375</v>
      </c>
      <c r="H72" s="37" t="s">
        <v>73</v>
      </c>
      <c r="I72" s="57">
        <v>11754.9</v>
      </c>
      <c r="J72" s="57">
        <f t="shared" si="6"/>
        <v>30856.612499999999</v>
      </c>
      <c r="K72" s="52">
        <v>0</v>
      </c>
      <c r="L72" s="57">
        <f t="shared" si="7"/>
        <v>30856.612499999999</v>
      </c>
      <c r="M72" s="57">
        <f>L72</f>
        <v>30856.612499999999</v>
      </c>
    </row>
    <row r="73" spans="2:13" x14ac:dyDescent="0.35">
      <c r="B73" s="173" t="s">
        <v>70</v>
      </c>
      <c r="C73" s="177" t="s">
        <v>94</v>
      </c>
      <c r="D73" s="77" t="s">
        <v>12</v>
      </c>
      <c r="E73" s="61" t="s">
        <v>9</v>
      </c>
      <c r="F73" s="61">
        <v>1</v>
      </c>
      <c r="G73" s="62">
        <v>1</v>
      </c>
      <c r="H73" s="61" t="s">
        <v>70</v>
      </c>
      <c r="I73" s="63">
        <v>2834</v>
      </c>
      <c r="J73" s="63">
        <f t="shared" si="6"/>
        <v>2834</v>
      </c>
      <c r="K73" s="64">
        <v>0</v>
      </c>
      <c r="L73" s="63">
        <f>J73-J73*K73</f>
        <v>2834</v>
      </c>
      <c r="M73" s="63">
        <f>L73*1.1</f>
        <v>3117.4</v>
      </c>
    </row>
    <row r="74" spans="2:13" x14ac:dyDescent="0.35">
      <c r="B74" s="174"/>
      <c r="C74" s="178"/>
      <c r="D74" s="77" t="s">
        <v>74</v>
      </c>
      <c r="E74" s="61" t="s">
        <v>14</v>
      </c>
      <c r="F74" s="61">
        <v>1</v>
      </c>
      <c r="G74" s="62">
        <v>1</v>
      </c>
      <c r="H74" s="61" t="s">
        <v>70</v>
      </c>
      <c r="I74" s="63">
        <v>9447</v>
      </c>
      <c r="J74" s="63">
        <f t="shared" si="6"/>
        <v>9447</v>
      </c>
      <c r="K74" s="64">
        <v>0</v>
      </c>
      <c r="L74" s="63">
        <f>J74-J74*K74</f>
        <v>9447</v>
      </c>
      <c r="M74" s="63">
        <f>L74*1.1</f>
        <v>10391.700000000001</v>
      </c>
    </row>
    <row r="75" spans="2:13" x14ac:dyDescent="0.35">
      <c r="B75" s="68" t="s">
        <v>90</v>
      </c>
      <c r="C75" s="66" t="s">
        <v>95</v>
      </c>
      <c r="D75" s="77" t="s">
        <v>96</v>
      </c>
      <c r="E75" s="61" t="s">
        <v>9</v>
      </c>
      <c r="F75" s="61">
        <v>3</v>
      </c>
      <c r="G75" s="62">
        <v>0.375</v>
      </c>
      <c r="H75" s="61" t="s">
        <v>71</v>
      </c>
      <c r="I75" s="63">
        <v>3660.78</v>
      </c>
      <c r="J75" s="63">
        <f t="shared" si="6"/>
        <v>4118.3775000000005</v>
      </c>
      <c r="K75" s="64">
        <v>0</v>
      </c>
      <c r="L75" s="63">
        <f t="shared" si="7"/>
        <v>4118.3775000000005</v>
      </c>
      <c r="M75" s="63">
        <f>L75*1.1</f>
        <v>4530.2152500000011</v>
      </c>
    </row>
    <row r="76" spans="2:13" x14ac:dyDescent="0.35">
      <c r="B76" s="55" t="s">
        <v>71</v>
      </c>
      <c r="C76" s="69" t="s">
        <v>97</v>
      </c>
      <c r="D76" s="81" t="s">
        <v>20</v>
      </c>
      <c r="E76" s="37" t="s">
        <v>14</v>
      </c>
      <c r="F76" s="37">
        <v>20</v>
      </c>
      <c r="G76" s="56">
        <v>1</v>
      </c>
      <c r="H76" s="37" t="s">
        <v>71</v>
      </c>
      <c r="I76" s="57">
        <v>3660.78</v>
      </c>
      <c r="J76" s="57">
        <f t="shared" si="6"/>
        <v>73215.600000000006</v>
      </c>
      <c r="K76" s="82">
        <v>0</v>
      </c>
      <c r="L76" s="57">
        <f t="shared" si="7"/>
        <v>73215.600000000006</v>
      </c>
      <c r="M76" s="57">
        <f>L76</f>
        <v>73215.600000000006</v>
      </c>
    </row>
    <row r="77" spans="2:13" x14ac:dyDescent="0.35">
      <c r="B77" s="55" t="s">
        <v>66</v>
      </c>
      <c r="C77" s="69" t="s">
        <v>97</v>
      </c>
      <c r="D77" s="81" t="s">
        <v>20</v>
      </c>
      <c r="E77" s="37" t="s">
        <v>14</v>
      </c>
      <c r="F77" s="37">
        <v>20</v>
      </c>
      <c r="G77" s="56">
        <v>1</v>
      </c>
      <c r="H77" s="37" t="s">
        <v>66</v>
      </c>
      <c r="I77" s="57">
        <v>4120.32</v>
      </c>
      <c r="J77" s="57">
        <f t="shared" si="6"/>
        <v>82406.399999999994</v>
      </c>
      <c r="K77" s="82">
        <v>0</v>
      </c>
      <c r="L77" s="57">
        <f t="shared" si="7"/>
        <v>82406.399999999994</v>
      </c>
      <c r="M77" s="57">
        <f>L77</f>
        <v>82406.399999999994</v>
      </c>
    </row>
    <row r="78" spans="2:13" x14ac:dyDescent="0.35">
      <c r="B78" s="55" t="s">
        <v>73</v>
      </c>
      <c r="C78" s="69" t="s">
        <v>97</v>
      </c>
      <c r="D78" s="81" t="s">
        <v>20</v>
      </c>
      <c r="E78" s="37" t="s">
        <v>14</v>
      </c>
      <c r="F78" s="37">
        <v>10</v>
      </c>
      <c r="G78" s="56">
        <v>1</v>
      </c>
      <c r="H78" s="37" t="s">
        <v>73</v>
      </c>
      <c r="I78" s="57">
        <v>11754.9</v>
      </c>
      <c r="J78" s="57">
        <f>F78*G78*I78</f>
        <v>117549</v>
      </c>
      <c r="K78" s="82">
        <v>0</v>
      </c>
      <c r="L78" s="57">
        <f t="shared" si="7"/>
        <v>117549</v>
      </c>
      <c r="M78" s="57">
        <f>L78</f>
        <v>117549</v>
      </c>
    </row>
    <row r="79" spans="2:13" ht="23.25" x14ac:dyDescent="0.35">
      <c r="B79" s="152" t="s">
        <v>28</v>
      </c>
      <c r="C79" s="153"/>
      <c r="D79" s="153"/>
      <c r="E79" s="154"/>
      <c r="F79" s="28">
        <f>SUM(F65:F78)</f>
        <v>92</v>
      </c>
      <c r="G79" s="28"/>
      <c r="H79" s="29"/>
      <c r="I79" s="30"/>
      <c r="J79" s="51">
        <f>SUM(J70:J78)</f>
        <v>363334.04000000004</v>
      </c>
      <c r="K79" s="52">
        <v>0</v>
      </c>
      <c r="L79" s="51">
        <f>SUM(L70:L78)</f>
        <v>363334.04000000004</v>
      </c>
      <c r="M79" s="123">
        <f>SUM(M70:M78)</f>
        <v>364973.97774999996</v>
      </c>
    </row>
    <row r="80" spans="2:13" ht="42" hidden="1" x14ac:dyDescent="0.35">
      <c r="B80" s="34" t="s">
        <v>0</v>
      </c>
      <c r="C80" s="34" t="s">
        <v>1</v>
      </c>
      <c r="D80" s="34" t="s">
        <v>2</v>
      </c>
      <c r="E80" s="35" t="s">
        <v>40</v>
      </c>
      <c r="F80" s="36" t="s">
        <v>41</v>
      </c>
      <c r="G80" s="36" t="s">
        <v>3</v>
      </c>
      <c r="H80" s="36" t="s">
        <v>4</v>
      </c>
      <c r="I80" s="34" t="s">
        <v>42</v>
      </c>
      <c r="J80" s="34" t="s">
        <v>43</v>
      </c>
      <c r="K80" s="34" t="s">
        <v>5</v>
      </c>
      <c r="L80" s="34" t="s">
        <v>45</v>
      </c>
      <c r="M80" s="4"/>
    </row>
    <row r="81" spans="2:13" ht="42" hidden="1" x14ac:dyDescent="0.35">
      <c r="B81" s="166" t="s">
        <v>21</v>
      </c>
      <c r="C81" s="7" t="s">
        <v>7</v>
      </c>
      <c r="D81" s="14" t="s">
        <v>22</v>
      </c>
      <c r="E81" s="9" t="s">
        <v>23</v>
      </c>
      <c r="F81" s="9">
        <v>40</v>
      </c>
      <c r="G81" s="10">
        <v>1</v>
      </c>
      <c r="H81" s="9" t="s">
        <v>29</v>
      </c>
      <c r="I81" s="51">
        <v>347.31766800000003</v>
      </c>
      <c r="J81" s="51"/>
      <c r="K81" s="52">
        <f t="shared" ref="K81:K85" si="8">$K$24</f>
        <v>0</v>
      </c>
      <c r="L81" s="51">
        <f>J81-J81*K81</f>
        <v>0</v>
      </c>
      <c r="M81" s="4"/>
    </row>
    <row r="82" spans="2:13" ht="42" hidden="1" x14ac:dyDescent="0.35">
      <c r="B82" s="167"/>
      <c r="C82" s="7" t="s">
        <v>7</v>
      </c>
      <c r="D82" s="14" t="s">
        <v>24</v>
      </c>
      <c r="E82" s="9" t="s">
        <v>23</v>
      </c>
      <c r="F82" s="9">
        <v>40</v>
      </c>
      <c r="G82" s="10">
        <v>1</v>
      </c>
      <c r="H82" s="9" t="s">
        <v>29</v>
      </c>
      <c r="I82" s="51">
        <v>194.73040800000001</v>
      </c>
      <c r="J82" s="51"/>
      <c r="K82" s="52">
        <f t="shared" si="8"/>
        <v>0</v>
      </c>
      <c r="L82" s="51">
        <f>J82-J82*K82</f>
        <v>0</v>
      </c>
      <c r="M82" s="4"/>
    </row>
    <row r="83" spans="2:13" hidden="1" x14ac:dyDescent="0.35">
      <c r="B83" s="167"/>
      <c r="C83" s="7" t="s">
        <v>7</v>
      </c>
      <c r="D83" s="14" t="s">
        <v>25</v>
      </c>
      <c r="E83" s="9" t="s">
        <v>23</v>
      </c>
      <c r="F83" s="9">
        <v>40</v>
      </c>
      <c r="G83" s="10">
        <v>1</v>
      </c>
      <c r="H83" s="9" t="s">
        <v>30</v>
      </c>
      <c r="I83" s="51">
        <v>130.2441255</v>
      </c>
      <c r="J83" s="51"/>
      <c r="K83" s="52">
        <f t="shared" si="8"/>
        <v>0</v>
      </c>
      <c r="L83" s="51">
        <f>J83-J83*K83</f>
        <v>0</v>
      </c>
      <c r="M83" s="4"/>
    </row>
    <row r="84" spans="2:13" ht="42" hidden="1" x14ac:dyDescent="0.35">
      <c r="B84" s="167"/>
      <c r="C84" s="7" t="s">
        <v>7</v>
      </c>
      <c r="D84" s="14" t="s">
        <v>26</v>
      </c>
      <c r="E84" s="9" t="s">
        <v>23</v>
      </c>
      <c r="F84" s="9">
        <v>40</v>
      </c>
      <c r="G84" s="10">
        <v>1</v>
      </c>
      <c r="H84" s="9" t="s">
        <v>29</v>
      </c>
      <c r="I84" s="51">
        <v>1117.2766149900001</v>
      </c>
      <c r="J84" s="51"/>
      <c r="K84" s="52">
        <f t="shared" si="8"/>
        <v>0</v>
      </c>
      <c r="L84" s="51">
        <f>J84-J84*K84</f>
        <v>0</v>
      </c>
      <c r="M84" s="4"/>
    </row>
    <row r="85" spans="2:13" ht="42" hidden="1" x14ac:dyDescent="0.35">
      <c r="B85" s="168"/>
      <c r="C85" s="7" t="s">
        <v>7</v>
      </c>
      <c r="D85" s="14" t="s">
        <v>27</v>
      </c>
      <c r="E85" s="9" t="s">
        <v>19</v>
      </c>
      <c r="F85" s="9">
        <v>12</v>
      </c>
      <c r="G85" s="10">
        <v>1</v>
      </c>
      <c r="H85" s="9" t="s">
        <v>31</v>
      </c>
      <c r="I85" s="51">
        <v>133.24137525</v>
      </c>
      <c r="J85" s="51"/>
      <c r="K85" s="52">
        <f t="shared" si="8"/>
        <v>0</v>
      </c>
      <c r="L85" s="51">
        <f>J85-J85*K85</f>
        <v>0</v>
      </c>
      <c r="M85" s="4"/>
    </row>
    <row r="86" spans="2:13" hidden="1" x14ac:dyDescent="0.35">
      <c r="B86" s="152" t="s">
        <v>28</v>
      </c>
      <c r="C86" s="153"/>
      <c r="D86" s="153"/>
      <c r="E86" s="154"/>
      <c r="F86" s="28">
        <f>SUM(F82:F85)</f>
        <v>132</v>
      </c>
      <c r="G86" s="28"/>
      <c r="H86" s="29"/>
      <c r="I86" s="30"/>
      <c r="J86" s="51">
        <f>SUM(J82:J85)</f>
        <v>0</v>
      </c>
      <c r="K86" s="53">
        <v>0</v>
      </c>
      <c r="L86" s="51">
        <f>SUM(L82:L85)</f>
        <v>0</v>
      </c>
      <c r="M86" s="33"/>
    </row>
    <row r="87" spans="2:13" x14ac:dyDescent="0.35">
      <c r="B87" s="1"/>
      <c r="C87" s="1"/>
      <c r="D87" s="1"/>
      <c r="E87" s="1"/>
      <c r="F87" s="99"/>
      <c r="G87" s="99"/>
      <c r="H87" s="116"/>
      <c r="I87" s="100"/>
      <c r="J87" s="59"/>
      <c r="K87" s="120"/>
      <c r="L87" s="59"/>
      <c r="M87" s="33"/>
    </row>
    <row r="88" spans="2:13" ht="21.75" thickBot="1" x14ac:dyDescent="0.4">
      <c r="B88" s="88" t="s">
        <v>144</v>
      </c>
      <c r="C88" s="1"/>
      <c r="D88" s="1"/>
      <c r="E88" s="1"/>
      <c r="F88" s="99"/>
      <c r="G88" s="99"/>
      <c r="H88" s="116"/>
      <c r="I88" s="100"/>
      <c r="J88" s="59"/>
      <c r="K88" s="120"/>
      <c r="L88" s="59"/>
      <c r="M88" s="33"/>
    </row>
    <row r="89" spans="2:13" x14ac:dyDescent="0.35">
      <c r="B89" s="109" t="s">
        <v>119</v>
      </c>
      <c r="C89" s="110" t="s">
        <v>120</v>
      </c>
      <c r="D89" s="110" t="s">
        <v>121</v>
      </c>
      <c r="E89" s="110" t="s">
        <v>122</v>
      </c>
      <c r="F89" s="110" t="s">
        <v>123</v>
      </c>
      <c r="G89" s="110" t="s">
        <v>124</v>
      </c>
      <c r="H89" s="110" t="s">
        <v>125</v>
      </c>
      <c r="I89" s="110" t="s">
        <v>126</v>
      </c>
      <c r="J89" s="111" t="s">
        <v>127</v>
      </c>
      <c r="K89" s="120"/>
      <c r="L89" s="59"/>
      <c r="M89" s="33"/>
    </row>
    <row r="90" spans="2:13" x14ac:dyDescent="0.35">
      <c r="B90" s="104" t="s">
        <v>92</v>
      </c>
      <c r="C90" s="105"/>
      <c r="D90" s="105"/>
      <c r="E90" s="105"/>
      <c r="F90" s="105"/>
      <c r="G90" s="105"/>
      <c r="H90" s="105"/>
      <c r="I90" s="105"/>
      <c r="J90" s="106"/>
      <c r="K90" s="120"/>
      <c r="L90" s="59"/>
      <c r="M90" s="33"/>
    </row>
    <row r="91" spans="2:13" x14ac:dyDescent="0.35">
      <c r="B91" s="104" t="s">
        <v>128</v>
      </c>
      <c r="C91" s="105" t="s">
        <v>129</v>
      </c>
      <c r="D91" s="105" t="s">
        <v>29</v>
      </c>
      <c r="E91" s="105">
        <v>508.62</v>
      </c>
      <c r="F91" s="105" t="s">
        <v>130</v>
      </c>
      <c r="G91" s="112">
        <v>15</v>
      </c>
      <c r="H91" s="105">
        <v>0</v>
      </c>
      <c r="I91" s="105">
        <f>E91*G91</f>
        <v>7629.3</v>
      </c>
      <c r="J91" s="106">
        <f>I91</f>
        <v>7629.3</v>
      </c>
      <c r="K91" s="120"/>
      <c r="L91" s="59"/>
      <c r="M91" s="33"/>
    </row>
    <row r="92" spans="2:13" x14ac:dyDescent="0.35">
      <c r="B92" s="104" t="s">
        <v>128</v>
      </c>
      <c r="C92" s="105" t="s">
        <v>129</v>
      </c>
      <c r="D92" s="105" t="s">
        <v>30</v>
      </c>
      <c r="E92" s="105">
        <v>190.73</v>
      </c>
      <c r="F92" s="105" t="s">
        <v>130</v>
      </c>
      <c r="G92" s="112">
        <v>20</v>
      </c>
      <c r="H92" s="105">
        <v>0</v>
      </c>
      <c r="I92" s="105">
        <f t="shared" ref="I92:I94" si="9">E92*G92</f>
        <v>3814.6</v>
      </c>
      <c r="J92" s="106">
        <f t="shared" ref="J92:J94" si="10">I92</f>
        <v>3814.6</v>
      </c>
      <c r="K92" s="120"/>
      <c r="L92" s="59"/>
      <c r="M92" s="33"/>
    </row>
    <row r="93" spans="2:13" x14ac:dyDescent="0.35">
      <c r="B93" s="104" t="s">
        <v>131</v>
      </c>
      <c r="C93" s="105" t="s">
        <v>129</v>
      </c>
      <c r="D93" s="105" t="s">
        <v>29</v>
      </c>
      <c r="E93" s="105">
        <v>1117.28</v>
      </c>
      <c r="F93" s="105" t="s">
        <v>130</v>
      </c>
      <c r="G93" s="112">
        <v>15</v>
      </c>
      <c r="H93" s="105">
        <v>0</v>
      </c>
      <c r="I93" s="105">
        <f t="shared" si="9"/>
        <v>16759.2</v>
      </c>
      <c r="J93" s="106">
        <f t="shared" si="10"/>
        <v>16759.2</v>
      </c>
      <c r="K93" s="120"/>
      <c r="L93" s="59"/>
      <c r="M93" s="33"/>
    </row>
    <row r="94" spans="2:13" x14ac:dyDescent="0.35">
      <c r="B94" s="104" t="s">
        <v>132</v>
      </c>
      <c r="C94" s="105" t="s">
        <v>129</v>
      </c>
      <c r="D94" s="105" t="s">
        <v>133</v>
      </c>
      <c r="E94" s="105">
        <v>355.31</v>
      </c>
      <c r="F94" s="105" t="s">
        <v>134</v>
      </c>
      <c r="G94" s="112">
        <v>5</v>
      </c>
      <c r="H94" s="105">
        <v>0</v>
      </c>
      <c r="I94" s="105">
        <f t="shared" si="9"/>
        <v>1776.55</v>
      </c>
      <c r="J94" s="106">
        <f t="shared" si="10"/>
        <v>1776.55</v>
      </c>
    </row>
    <row r="95" spans="2:13" x14ac:dyDescent="0.35">
      <c r="B95" s="104"/>
      <c r="C95" s="105"/>
      <c r="D95" s="105"/>
      <c r="E95" s="105"/>
      <c r="F95" s="105"/>
      <c r="G95" s="112"/>
      <c r="H95" s="105"/>
      <c r="I95" s="105"/>
      <c r="J95" s="106"/>
    </row>
    <row r="96" spans="2:13" ht="21.75" thickBot="1" x14ac:dyDescent="0.4">
      <c r="B96" s="107"/>
      <c r="C96" s="108"/>
      <c r="D96" s="108"/>
      <c r="E96" s="108"/>
      <c r="F96" s="108"/>
      <c r="G96" s="108"/>
      <c r="H96" s="108"/>
      <c r="I96" s="108"/>
      <c r="J96" s="113">
        <f>SUM(J91:J94)</f>
        <v>29979.649999999998</v>
      </c>
    </row>
    <row r="97" spans="2:9" x14ac:dyDescent="0.35">
      <c r="C97" s="70"/>
      <c r="I97" s="105"/>
    </row>
    <row r="98" spans="2:9" x14ac:dyDescent="0.35">
      <c r="B98" s="94" t="s">
        <v>116</v>
      </c>
      <c r="C98" s="95">
        <f>C105</f>
        <v>383222.6766375</v>
      </c>
      <c r="I98" s="105"/>
    </row>
    <row r="99" spans="2:9" x14ac:dyDescent="0.35">
      <c r="B99" s="94" t="s">
        <v>136</v>
      </c>
      <c r="C99" s="95">
        <f>J96</f>
        <v>29979.649999999998</v>
      </c>
      <c r="I99" s="105"/>
    </row>
    <row r="100" spans="2:9" x14ac:dyDescent="0.35">
      <c r="B100" s="17"/>
      <c r="C100" s="18"/>
      <c r="I100" s="105"/>
    </row>
    <row r="101" spans="2:9" ht="23.25" x14ac:dyDescent="0.35">
      <c r="B101" s="96" t="s">
        <v>137</v>
      </c>
      <c r="C101" s="97">
        <f>SUM(C98:C99)</f>
        <v>413202.32663750002</v>
      </c>
      <c r="I101" s="105"/>
    </row>
    <row r="102" spans="2:9" x14ac:dyDescent="0.35">
      <c r="C102" s="70"/>
      <c r="I102" s="105"/>
    </row>
    <row r="103" spans="2:9" hidden="1" x14ac:dyDescent="0.35"/>
    <row r="104" spans="2:9" hidden="1" x14ac:dyDescent="0.35"/>
    <row r="105" spans="2:9" hidden="1" x14ac:dyDescent="0.35">
      <c r="B105" s="121" t="s">
        <v>57</v>
      </c>
      <c r="C105" s="122">
        <f>M79*(1+5%)</f>
        <v>383222.6766375</v>
      </c>
      <c r="D105" s="40" t="s">
        <v>117</v>
      </c>
    </row>
    <row r="106" spans="2:9" hidden="1" x14ac:dyDescent="0.35">
      <c r="D106" s="71"/>
    </row>
    <row r="107" spans="2:9" hidden="1" x14ac:dyDescent="0.35">
      <c r="B107" s="2" t="s">
        <v>64</v>
      </c>
      <c r="C107" s="48">
        <v>0.85</v>
      </c>
    </row>
    <row r="108" spans="2:9" hidden="1" x14ac:dyDescent="0.35"/>
    <row r="109" spans="2:9" hidden="1" x14ac:dyDescent="0.35">
      <c r="B109" s="45" t="s">
        <v>65</v>
      </c>
      <c r="C109" s="46">
        <f>C105*(1-C107)</f>
        <v>57483.40149562501</v>
      </c>
    </row>
    <row r="110" spans="2:9" hidden="1" x14ac:dyDescent="0.35"/>
    <row r="111" spans="2:9" hidden="1" x14ac:dyDescent="0.35">
      <c r="B111" s="2" t="s">
        <v>67</v>
      </c>
      <c r="C111" s="44">
        <v>0.2</v>
      </c>
    </row>
    <row r="112" spans="2:9" hidden="1" x14ac:dyDescent="0.35"/>
    <row r="113" spans="2:13" ht="26.25" hidden="1" x14ac:dyDescent="0.4">
      <c r="B113" s="47" t="s">
        <v>68</v>
      </c>
      <c r="C113" s="49">
        <f>C109*(1-C111)</f>
        <v>45986.72119650001</v>
      </c>
    </row>
    <row r="114" spans="2:13" hidden="1" x14ac:dyDescent="0.35"/>
    <row r="115" spans="2:13" hidden="1" x14ac:dyDescent="0.35"/>
    <row r="118" spans="2:13" x14ac:dyDescent="0.35">
      <c r="B118" s="88" t="s">
        <v>143</v>
      </c>
    </row>
    <row r="119" spans="2:13" ht="23.25" x14ac:dyDescent="0.35">
      <c r="B119" s="65" t="s">
        <v>98</v>
      </c>
    </row>
    <row r="120" spans="2:13" ht="42" x14ac:dyDescent="0.35">
      <c r="B120" s="25" t="s">
        <v>0</v>
      </c>
      <c r="C120" s="25" t="s">
        <v>1</v>
      </c>
      <c r="D120" s="25" t="s">
        <v>2</v>
      </c>
      <c r="E120" s="26" t="s">
        <v>40</v>
      </c>
      <c r="F120" s="27" t="s">
        <v>41</v>
      </c>
      <c r="G120" s="27" t="s">
        <v>3</v>
      </c>
      <c r="H120" s="27" t="s">
        <v>4</v>
      </c>
      <c r="I120" s="25" t="s">
        <v>42</v>
      </c>
      <c r="J120" s="25" t="s">
        <v>43</v>
      </c>
      <c r="K120" s="25" t="s">
        <v>5</v>
      </c>
      <c r="L120" s="25" t="s">
        <v>45</v>
      </c>
      <c r="M120" s="34" t="s">
        <v>60</v>
      </c>
    </row>
    <row r="121" spans="2:13" x14ac:dyDescent="0.35">
      <c r="B121" s="55" t="s">
        <v>71</v>
      </c>
      <c r="C121" s="58" t="s">
        <v>99</v>
      </c>
      <c r="D121" s="8" t="s">
        <v>83</v>
      </c>
      <c r="E121" s="37" t="s">
        <v>9</v>
      </c>
      <c r="F121" s="37">
        <v>10</v>
      </c>
      <c r="G121" s="56">
        <v>0.375</v>
      </c>
      <c r="H121" s="37" t="s">
        <v>71</v>
      </c>
      <c r="I121" s="57">
        <v>3660.78</v>
      </c>
      <c r="J121" s="57">
        <f t="shared" ref="J121:J129" si="11">F121*G121*I121</f>
        <v>13727.925000000001</v>
      </c>
      <c r="K121" s="52">
        <v>0</v>
      </c>
      <c r="L121" s="57">
        <f t="shared" ref="L121:L137" si="12">J121-J121*K121</f>
        <v>13727.925000000001</v>
      </c>
      <c r="M121" s="57">
        <f>L121</f>
        <v>13727.925000000001</v>
      </c>
    </row>
    <row r="122" spans="2:13" x14ac:dyDescent="0.35">
      <c r="B122" s="55" t="s">
        <v>66</v>
      </c>
      <c r="C122" s="58" t="s">
        <v>99</v>
      </c>
      <c r="D122" s="8" t="s">
        <v>83</v>
      </c>
      <c r="E122" s="37" t="s">
        <v>9</v>
      </c>
      <c r="F122" s="37">
        <v>8</v>
      </c>
      <c r="G122" s="56">
        <v>0.375</v>
      </c>
      <c r="H122" s="37" t="s">
        <v>66</v>
      </c>
      <c r="I122" s="57">
        <v>4120.32</v>
      </c>
      <c r="J122" s="57">
        <f t="shared" si="11"/>
        <v>12360.96</v>
      </c>
      <c r="K122" s="52">
        <v>0</v>
      </c>
      <c r="L122" s="57">
        <f t="shared" si="12"/>
        <v>12360.96</v>
      </c>
      <c r="M122" s="57">
        <f>L122</f>
        <v>12360.96</v>
      </c>
    </row>
    <row r="123" spans="2:13" x14ac:dyDescent="0.35">
      <c r="B123" s="55" t="s">
        <v>73</v>
      </c>
      <c r="C123" s="58" t="s">
        <v>99</v>
      </c>
      <c r="D123" s="8" t="s">
        <v>83</v>
      </c>
      <c r="E123" s="37" t="s">
        <v>9</v>
      </c>
      <c r="F123" s="37">
        <v>8</v>
      </c>
      <c r="G123" s="56">
        <v>0.375</v>
      </c>
      <c r="H123" s="37" t="s">
        <v>73</v>
      </c>
      <c r="I123" s="57">
        <v>11754.9</v>
      </c>
      <c r="J123" s="57">
        <f t="shared" si="11"/>
        <v>35264.699999999997</v>
      </c>
      <c r="K123" s="52">
        <v>0</v>
      </c>
      <c r="L123" s="57">
        <f t="shared" si="12"/>
        <v>35264.699999999997</v>
      </c>
      <c r="M123" s="57">
        <f>L123</f>
        <v>35264.699999999997</v>
      </c>
    </row>
    <row r="124" spans="2:13" x14ac:dyDescent="0.35">
      <c r="B124" s="173" t="s">
        <v>70</v>
      </c>
      <c r="C124" s="179">
        <v>45903</v>
      </c>
      <c r="D124" s="77" t="s">
        <v>12</v>
      </c>
      <c r="E124" s="61" t="s">
        <v>9</v>
      </c>
      <c r="F124" s="61">
        <v>1</v>
      </c>
      <c r="G124" s="62">
        <v>1</v>
      </c>
      <c r="H124" s="61" t="s">
        <v>70</v>
      </c>
      <c r="I124" s="63">
        <v>2834</v>
      </c>
      <c r="J124" s="63">
        <f t="shared" si="11"/>
        <v>2834</v>
      </c>
      <c r="K124" s="64">
        <v>0</v>
      </c>
      <c r="L124" s="63">
        <f>F124*G124*I124</f>
        <v>2834</v>
      </c>
      <c r="M124" s="63">
        <f>L124*1.1</f>
        <v>3117.4</v>
      </c>
    </row>
    <row r="125" spans="2:13" x14ac:dyDescent="0.35">
      <c r="B125" s="174"/>
      <c r="C125" s="180"/>
      <c r="D125" s="77" t="s">
        <v>74</v>
      </c>
      <c r="E125" s="61" t="s">
        <v>14</v>
      </c>
      <c r="F125" s="61">
        <v>1</v>
      </c>
      <c r="G125" s="62">
        <v>1</v>
      </c>
      <c r="H125" s="61" t="s">
        <v>70</v>
      </c>
      <c r="I125" s="63">
        <v>9447</v>
      </c>
      <c r="J125" s="63">
        <f t="shared" si="11"/>
        <v>9447</v>
      </c>
      <c r="K125" s="64">
        <v>0</v>
      </c>
      <c r="L125" s="63">
        <f t="shared" ref="L125:L127" si="13">F125*G125*I125</f>
        <v>9447</v>
      </c>
      <c r="M125" s="63">
        <f t="shared" ref="M125:M127" si="14">L125*1.1</f>
        <v>10391.700000000001</v>
      </c>
    </row>
    <row r="126" spans="2:13" x14ac:dyDescent="0.35">
      <c r="B126" s="68" t="s">
        <v>90</v>
      </c>
      <c r="C126" s="58">
        <v>45905</v>
      </c>
      <c r="D126" s="77" t="s">
        <v>96</v>
      </c>
      <c r="E126" s="61" t="s">
        <v>9</v>
      </c>
      <c r="F126" s="61">
        <v>3</v>
      </c>
      <c r="G126" s="62">
        <v>0.375</v>
      </c>
      <c r="H126" s="61" t="s">
        <v>66</v>
      </c>
      <c r="I126" s="63">
        <v>4120.32</v>
      </c>
      <c r="J126" s="63">
        <f t="shared" si="11"/>
        <v>4635.3599999999997</v>
      </c>
      <c r="K126" s="64">
        <v>0</v>
      </c>
      <c r="L126" s="63">
        <f t="shared" si="13"/>
        <v>4635.3599999999997</v>
      </c>
      <c r="M126" s="63">
        <f t="shared" si="14"/>
        <v>5098.8959999999997</v>
      </c>
    </row>
    <row r="127" spans="2:13" x14ac:dyDescent="0.35">
      <c r="B127" s="68" t="s">
        <v>90</v>
      </c>
      <c r="C127" s="58">
        <v>45905</v>
      </c>
      <c r="D127" s="77" t="s">
        <v>96</v>
      </c>
      <c r="E127" s="61" t="s">
        <v>9</v>
      </c>
      <c r="F127" s="61">
        <v>3</v>
      </c>
      <c r="G127" s="62">
        <v>0.375</v>
      </c>
      <c r="H127" s="61" t="s">
        <v>73</v>
      </c>
      <c r="I127" s="63">
        <v>11754.9</v>
      </c>
      <c r="J127" s="63">
        <f t="shared" si="11"/>
        <v>13224.262499999999</v>
      </c>
      <c r="K127" s="64">
        <v>0</v>
      </c>
      <c r="L127" s="63">
        <f t="shared" si="13"/>
        <v>13224.262499999999</v>
      </c>
      <c r="M127" s="63">
        <f t="shared" si="14"/>
        <v>14546.688749999999</v>
      </c>
    </row>
    <row r="128" spans="2:13" x14ac:dyDescent="0.35">
      <c r="B128" s="55" t="s">
        <v>71</v>
      </c>
      <c r="C128" s="69" t="s">
        <v>100</v>
      </c>
      <c r="D128" s="81" t="s">
        <v>20</v>
      </c>
      <c r="E128" s="37" t="s">
        <v>14</v>
      </c>
      <c r="F128" s="37">
        <v>10</v>
      </c>
      <c r="G128" s="56">
        <v>1</v>
      </c>
      <c r="H128" s="37" t="s">
        <v>71</v>
      </c>
      <c r="I128" s="57">
        <v>3660.78</v>
      </c>
      <c r="J128" s="57">
        <f t="shared" si="11"/>
        <v>36607.800000000003</v>
      </c>
      <c r="K128" s="82">
        <v>0</v>
      </c>
      <c r="L128" s="57">
        <f t="shared" si="12"/>
        <v>36607.800000000003</v>
      </c>
      <c r="M128" s="57">
        <f>L128</f>
        <v>36607.800000000003</v>
      </c>
    </row>
    <row r="129" spans="2:13" x14ac:dyDescent="0.35">
      <c r="B129" s="55" t="s">
        <v>66</v>
      </c>
      <c r="C129" s="69" t="s">
        <v>100</v>
      </c>
      <c r="D129" s="81" t="s">
        <v>20</v>
      </c>
      <c r="E129" s="37" t="s">
        <v>14</v>
      </c>
      <c r="F129" s="37">
        <v>10</v>
      </c>
      <c r="G129" s="56">
        <v>1</v>
      </c>
      <c r="H129" s="37" t="s">
        <v>66</v>
      </c>
      <c r="I129" s="57">
        <v>4120.32</v>
      </c>
      <c r="J129" s="57">
        <f t="shared" si="11"/>
        <v>41203.199999999997</v>
      </c>
      <c r="K129" s="82">
        <v>0</v>
      </c>
      <c r="L129" s="57">
        <f t="shared" si="12"/>
        <v>41203.199999999997</v>
      </c>
      <c r="M129" s="57">
        <f>L129</f>
        <v>41203.199999999997</v>
      </c>
    </row>
    <row r="130" spans="2:13" x14ac:dyDescent="0.35">
      <c r="B130" s="55" t="s">
        <v>73</v>
      </c>
      <c r="C130" s="69" t="s">
        <v>100</v>
      </c>
      <c r="D130" s="81" t="s">
        <v>20</v>
      </c>
      <c r="E130" s="37" t="s">
        <v>14</v>
      </c>
      <c r="F130" s="37">
        <v>5</v>
      </c>
      <c r="G130" s="56">
        <v>1</v>
      </c>
      <c r="H130" s="37" t="s">
        <v>73</v>
      </c>
      <c r="I130" s="57">
        <v>11754.9</v>
      </c>
      <c r="J130" s="57">
        <f>F130*G130*I130</f>
        <v>58774.5</v>
      </c>
      <c r="K130" s="82">
        <v>0</v>
      </c>
      <c r="L130" s="57">
        <f t="shared" si="12"/>
        <v>58774.5</v>
      </c>
      <c r="M130" s="57">
        <f>L130</f>
        <v>58774.5</v>
      </c>
    </row>
    <row r="131" spans="2:13" ht="22.5" x14ac:dyDescent="0.35">
      <c r="B131" s="152" t="s">
        <v>28</v>
      </c>
      <c r="C131" s="153"/>
      <c r="D131" s="153"/>
      <c r="E131" s="154"/>
      <c r="F131" s="28">
        <f>SUM(F116:F130)</f>
        <v>59</v>
      </c>
      <c r="G131" s="28"/>
      <c r="H131" s="29"/>
      <c r="I131" s="30"/>
      <c r="J131" s="51">
        <f>SUM(J121:J130)</f>
        <v>228079.70749999999</v>
      </c>
      <c r="K131" s="53"/>
      <c r="L131" s="51">
        <f>SUM(L121:L130)</f>
        <v>228079.70749999999</v>
      </c>
      <c r="M131" s="125">
        <f>SUM(M121:M130)</f>
        <v>231093.76974999998</v>
      </c>
    </row>
    <row r="132" spans="2:13" ht="42" hidden="1" x14ac:dyDescent="0.35">
      <c r="B132" s="34" t="s">
        <v>0</v>
      </c>
      <c r="C132" s="34" t="s">
        <v>1</v>
      </c>
      <c r="D132" s="34" t="s">
        <v>2</v>
      </c>
      <c r="E132" s="35" t="s">
        <v>40</v>
      </c>
      <c r="F132" s="36" t="s">
        <v>41</v>
      </c>
      <c r="G132" s="36" t="s">
        <v>3</v>
      </c>
      <c r="H132" s="36" t="s">
        <v>4</v>
      </c>
      <c r="I132" s="34" t="s">
        <v>42</v>
      </c>
      <c r="J132" s="34" t="s">
        <v>43</v>
      </c>
      <c r="K132" s="34" t="s">
        <v>5</v>
      </c>
      <c r="L132" s="34" t="s">
        <v>45</v>
      </c>
      <c r="M132" s="57" t="e">
        <f t="shared" ref="M132" si="15">L132*1.05</f>
        <v>#VALUE!</v>
      </c>
    </row>
    <row r="133" spans="2:13" ht="42" hidden="1" x14ac:dyDescent="0.35">
      <c r="B133" s="166" t="s">
        <v>21</v>
      </c>
      <c r="C133" s="7" t="s">
        <v>7</v>
      </c>
      <c r="D133" s="14" t="s">
        <v>22</v>
      </c>
      <c r="E133" s="9" t="s">
        <v>23</v>
      </c>
      <c r="F133" s="9">
        <v>40</v>
      </c>
      <c r="G133" s="10">
        <v>1</v>
      </c>
      <c r="H133" s="9" t="s">
        <v>29</v>
      </c>
      <c r="I133" s="51">
        <v>347.31766800000003</v>
      </c>
      <c r="J133" s="51">
        <f>I133*G133*F133</f>
        <v>13892.706720000002</v>
      </c>
      <c r="K133" s="52">
        <f t="shared" ref="K133:K137" si="16">$K$25</f>
        <v>0</v>
      </c>
      <c r="L133" s="51">
        <f t="shared" si="12"/>
        <v>13892.706720000002</v>
      </c>
      <c r="M133" s="4"/>
    </row>
    <row r="134" spans="2:13" ht="42" hidden="1" x14ac:dyDescent="0.35">
      <c r="B134" s="167"/>
      <c r="C134" s="7" t="s">
        <v>7</v>
      </c>
      <c r="D134" s="14" t="s">
        <v>24</v>
      </c>
      <c r="E134" s="9" t="s">
        <v>23</v>
      </c>
      <c r="F134" s="9">
        <v>40</v>
      </c>
      <c r="G134" s="10">
        <v>1</v>
      </c>
      <c r="H134" s="9" t="s">
        <v>29</v>
      </c>
      <c r="I134" s="51">
        <v>194.73040800000001</v>
      </c>
      <c r="J134" s="51">
        <f>I134*G134*F134</f>
        <v>7789.2163200000005</v>
      </c>
      <c r="K134" s="52">
        <f t="shared" si="16"/>
        <v>0</v>
      </c>
      <c r="L134" s="51">
        <f t="shared" si="12"/>
        <v>7789.2163200000005</v>
      </c>
      <c r="M134" s="4"/>
    </row>
    <row r="135" spans="2:13" hidden="1" x14ac:dyDescent="0.35">
      <c r="B135" s="167"/>
      <c r="C135" s="7" t="s">
        <v>7</v>
      </c>
      <c r="D135" s="14" t="s">
        <v>25</v>
      </c>
      <c r="E135" s="9" t="s">
        <v>23</v>
      </c>
      <c r="F135" s="9">
        <v>40</v>
      </c>
      <c r="G135" s="10">
        <v>1</v>
      </c>
      <c r="H135" s="9" t="s">
        <v>30</v>
      </c>
      <c r="I135" s="51">
        <v>130.2441255</v>
      </c>
      <c r="J135" s="51">
        <f>I135*G135*F135</f>
        <v>5209.7650199999998</v>
      </c>
      <c r="K135" s="52">
        <f t="shared" si="16"/>
        <v>0</v>
      </c>
      <c r="L135" s="51">
        <f t="shared" si="12"/>
        <v>5209.7650199999998</v>
      </c>
      <c r="M135" s="4"/>
    </row>
    <row r="136" spans="2:13" ht="42" hidden="1" x14ac:dyDescent="0.35">
      <c r="B136" s="167"/>
      <c r="C136" s="7" t="s">
        <v>7</v>
      </c>
      <c r="D136" s="14" t="s">
        <v>26</v>
      </c>
      <c r="E136" s="9" t="s">
        <v>23</v>
      </c>
      <c r="F136" s="9">
        <v>40</v>
      </c>
      <c r="G136" s="10">
        <v>1</v>
      </c>
      <c r="H136" s="9" t="s">
        <v>29</v>
      </c>
      <c r="I136" s="51">
        <v>1117.2766149900001</v>
      </c>
      <c r="J136" s="51">
        <f>I136*G136*F136</f>
        <v>44691.064599600002</v>
      </c>
      <c r="K136" s="52">
        <f t="shared" si="16"/>
        <v>0</v>
      </c>
      <c r="L136" s="51">
        <f t="shared" si="12"/>
        <v>44691.064599600002</v>
      </c>
      <c r="M136" s="4"/>
    </row>
    <row r="137" spans="2:13" ht="42" hidden="1" x14ac:dyDescent="0.35">
      <c r="B137" s="168"/>
      <c r="C137" s="7" t="s">
        <v>7</v>
      </c>
      <c r="D137" s="14" t="s">
        <v>27</v>
      </c>
      <c r="E137" s="9" t="s">
        <v>19</v>
      </c>
      <c r="F137" s="9">
        <v>12</v>
      </c>
      <c r="G137" s="10">
        <v>1</v>
      </c>
      <c r="H137" s="9" t="s">
        <v>31</v>
      </c>
      <c r="I137" s="51">
        <v>133.24137525</v>
      </c>
      <c r="J137" s="51">
        <f>I137*G137*F137</f>
        <v>1598.8965029999999</v>
      </c>
      <c r="K137" s="52">
        <f t="shared" si="16"/>
        <v>0</v>
      </c>
      <c r="L137" s="51">
        <f t="shared" si="12"/>
        <v>1598.8965029999999</v>
      </c>
      <c r="M137" s="4"/>
    </row>
    <row r="138" spans="2:13" hidden="1" x14ac:dyDescent="0.35">
      <c r="B138" s="152" t="s">
        <v>28</v>
      </c>
      <c r="C138" s="153"/>
      <c r="D138" s="153"/>
      <c r="E138" s="154"/>
      <c r="F138" s="28">
        <f>SUM(F134:F137)</f>
        <v>132</v>
      </c>
      <c r="G138" s="28"/>
      <c r="H138" s="29"/>
      <c r="I138" s="30"/>
      <c r="J138" s="51">
        <f>SUM(J134:J137)</f>
        <v>59288.942442600004</v>
      </c>
      <c r="K138" s="53">
        <v>0.77</v>
      </c>
      <c r="L138" s="51">
        <f>SUM(L134:L137)</f>
        <v>59288.942442600004</v>
      </c>
      <c r="M138" s="4"/>
    </row>
    <row r="139" spans="2:13" x14ac:dyDescent="0.35">
      <c r="C139" s="70"/>
    </row>
    <row r="140" spans="2:13" ht="21.75" thickBot="1" x14ac:dyDescent="0.4">
      <c r="B140" s="88" t="s">
        <v>144</v>
      </c>
      <c r="C140" s="70"/>
    </row>
    <row r="141" spans="2:13" x14ac:dyDescent="0.35">
      <c r="B141" s="109" t="s">
        <v>119</v>
      </c>
      <c r="C141" s="110" t="s">
        <v>120</v>
      </c>
      <c r="D141" s="110" t="s">
        <v>121</v>
      </c>
      <c r="E141" s="110" t="s">
        <v>122</v>
      </c>
      <c r="F141" s="110" t="s">
        <v>123</v>
      </c>
      <c r="G141" s="110" t="s">
        <v>124</v>
      </c>
      <c r="H141" s="110" t="s">
        <v>125</v>
      </c>
      <c r="I141" s="110" t="s">
        <v>126</v>
      </c>
      <c r="J141" s="111" t="s">
        <v>127</v>
      </c>
    </row>
    <row r="142" spans="2:13" x14ac:dyDescent="0.35">
      <c r="B142" s="104" t="s">
        <v>145</v>
      </c>
      <c r="C142" s="105"/>
      <c r="D142" s="105"/>
      <c r="E142" s="105"/>
      <c r="F142" s="105"/>
      <c r="G142" s="105"/>
      <c r="H142" s="105"/>
      <c r="I142" s="105"/>
      <c r="J142" s="106"/>
    </row>
    <row r="143" spans="2:13" x14ac:dyDescent="0.35">
      <c r="B143" s="104" t="s">
        <v>128</v>
      </c>
      <c r="C143" s="105" t="s">
        <v>129</v>
      </c>
      <c r="D143" s="105" t="s">
        <v>29</v>
      </c>
      <c r="E143" s="105">
        <v>508.62</v>
      </c>
      <c r="F143" s="105" t="s">
        <v>130</v>
      </c>
      <c r="G143" s="112">
        <v>10</v>
      </c>
      <c r="H143" s="105">
        <v>0</v>
      </c>
      <c r="I143" s="105">
        <f>E143*G143</f>
        <v>5086.2</v>
      </c>
      <c r="J143" s="106">
        <f>I143</f>
        <v>5086.2</v>
      </c>
    </row>
    <row r="144" spans="2:13" x14ac:dyDescent="0.35">
      <c r="B144" s="104" t="s">
        <v>128</v>
      </c>
      <c r="C144" s="105" t="s">
        <v>129</v>
      </c>
      <c r="D144" s="105" t="s">
        <v>30</v>
      </c>
      <c r="E144" s="105">
        <v>190.73</v>
      </c>
      <c r="F144" s="105" t="s">
        <v>130</v>
      </c>
      <c r="G144" s="112">
        <v>10</v>
      </c>
      <c r="H144" s="105">
        <v>0</v>
      </c>
      <c r="I144" s="105">
        <f t="shared" ref="I144:I146" si="17">E144*G144</f>
        <v>1907.3</v>
      </c>
      <c r="J144" s="106">
        <f t="shared" ref="J144:J146" si="18">I144</f>
        <v>1907.3</v>
      </c>
    </row>
    <row r="145" spans="1:10" x14ac:dyDescent="0.35">
      <c r="A145" s="124" t="s">
        <v>146</v>
      </c>
      <c r="B145" s="104" t="s">
        <v>131</v>
      </c>
      <c r="C145" s="105" t="s">
        <v>129</v>
      </c>
      <c r="D145" s="105" t="s">
        <v>29</v>
      </c>
      <c r="E145" s="105">
        <v>1117.28</v>
      </c>
      <c r="F145" s="105" t="s">
        <v>130</v>
      </c>
      <c r="G145" s="112">
        <v>10</v>
      </c>
      <c r="H145" s="105">
        <v>0</v>
      </c>
      <c r="I145" s="105">
        <f t="shared" si="17"/>
        <v>11172.8</v>
      </c>
      <c r="J145" s="106">
        <f t="shared" si="18"/>
        <v>11172.8</v>
      </c>
    </row>
    <row r="146" spans="1:10" x14ac:dyDescent="0.35">
      <c r="B146" s="104" t="s">
        <v>132</v>
      </c>
      <c r="C146" s="105" t="s">
        <v>129</v>
      </c>
      <c r="D146" s="105" t="s">
        <v>133</v>
      </c>
      <c r="E146" s="105">
        <v>355.31</v>
      </c>
      <c r="F146" s="105" t="s">
        <v>134</v>
      </c>
      <c r="G146" s="112">
        <v>4</v>
      </c>
      <c r="H146" s="105">
        <v>0</v>
      </c>
      <c r="I146" s="105">
        <f t="shared" si="17"/>
        <v>1421.24</v>
      </c>
      <c r="J146" s="106">
        <f t="shared" si="18"/>
        <v>1421.24</v>
      </c>
    </row>
    <row r="147" spans="1:10" x14ac:dyDescent="0.35">
      <c r="B147" s="142"/>
      <c r="C147" s="143"/>
      <c r="D147" s="143"/>
      <c r="E147" s="143"/>
      <c r="F147" s="143"/>
      <c r="G147" s="144"/>
      <c r="H147" s="143"/>
      <c r="I147" s="143"/>
      <c r="J147" s="146">
        <f>SUM(J143:J146)</f>
        <v>19587.54</v>
      </c>
    </row>
    <row r="149" spans="1:10" x14ac:dyDescent="0.35">
      <c r="B149" s="94" t="s">
        <v>116</v>
      </c>
      <c r="C149" s="95">
        <f>C156</f>
        <v>242648.45823749999</v>
      </c>
    </row>
    <row r="150" spans="1:10" x14ac:dyDescent="0.35">
      <c r="B150" s="94" t="s">
        <v>136</v>
      </c>
      <c r="C150" s="95">
        <f>J147</f>
        <v>19587.54</v>
      </c>
    </row>
    <row r="151" spans="1:10" x14ac:dyDescent="0.35">
      <c r="B151" s="17"/>
      <c r="C151" s="18"/>
    </row>
    <row r="152" spans="1:10" ht="23.25" x14ac:dyDescent="0.35">
      <c r="B152" s="96" t="s">
        <v>137</v>
      </c>
      <c r="C152" s="97">
        <f>SUM(C149:C150)</f>
        <v>262235.99823749997</v>
      </c>
    </row>
    <row r="153" spans="1:10" x14ac:dyDescent="0.35">
      <c r="C153" s="70"/>
    </row>
    <row r="154" spans="1:10" hidden="1" x14ac:dyDescent="0.35"/>
    <row r="155" spans="1:10" hidden="1" x14ac:dyDescent="0.35"/>
    <row r="156" spans="1:10" hidden="1" x14ac:dyDescent="0.35">
      <c r="B156" s="41" t="s">
        <v>57</v>
      </c>
      <c r="C156" s="42">
        <f>M131*(1+5%)</f>
        <v>242648.45823749999</v>
      </c>
      <c r="D156" s="40" t="s">
        <v>117</v>
      </c>
    </row>
    <row r="157" spans="1:10" hidden="1" x14ac:dyDescent="0.35"/>
    <row r="158" spans="1:10" hidden="1" x14ac:dyDescent="0.35">
      <c r="B158" s="2" t="s">
        <v>64</v>
      </c>
      <c r="C158" s="48">
        <v>0.85</v>
      </c>
    </row>
    <row r="159" spans="1:10" hidden="1" x14ac:dyDescent="0.35"/>
    <row r="160" spans="1:10" hidden="1" x14ac:dyDescent="0.35">
      <c r="B160" s="45" t="s">
        <v>65</v>
      </c>
      <c r="C160" s="46">
        <f>C156*(1-C158)</f>
        <v>36397.268735625003</v>
      </c>
    </row>
    <row r="161" spans="2:18" hidden="1" x14ac:dyDescent="0.35"/>
    <row r="162" spans="2:18" hidden="1" x14ac:dyDescent="0.35">
      <c r="B162" s="2" t="s">
        <v>67</v>
      </c>
      <c r="C162" s="44">
        <v>0.2</v>
      </c>
    </row>
    <row r="163" spans="2:18" hidden="1" x14ac:dyDescent="0.35"/>
    <row r="164" spans="2:18" ht="26.25" hidden="1" x14ac:dyDescent="0.4">
      <c r="B164" s="47" t="s">
        <v>68</v>
      </c>
      <c r="C164" s="49">
        <f>C160*(1-C162)</f>
        <v>29117.814988500002</v>
      </c>
    </row>
    <row r="165" spans="2:18" hidden="1" x14ac:dyDescent="0.35"/>
    <row r="169" spans="2:18" x14ac:dyDescent="0.35">
      <c r="B169" s="88" t="s">
        <v>143</v>
      </c>
    </row>
    <row r="170" spans="2:18" ht="23.25" x14ac:dyDescent="0.35">
      <c r="B170" s="65" t="s">
        <v>101</v>
      </c>
    </row>
    <row r="171" spans="2:18" s="3" customFormat="1" ht="63" x14ac:dyDescent="0.2">
      <c r="B171" s="25" t="s">
        <v>0</v>
      </c>
      <c r="C171" s="25" t="s">
        <v>1</v>
      </c>
      <c r="D171" s="25" t="s">
        <v>2</v>
      </c>
      <c r="E171" s="26" t="s">
        <v>40</v>
      </c>
      <c r="F171" s="27" t="s">
        <v>41</v>
      </c>
      <c r="G171" s="27" t="s">
        <v>3</v>
      </c>
      <c r="H171" s="27" t="s">
        <v>4</v>
      </c>
      <c r="I171" s="25" t="s">
        <v>42</v>
      </c>
      <c r="J171" s="25" t="s">
        <v>43</v>
      </c>
      <c r="K171" s="25" t="s">
        <v>5</v>
      </c>
      <c r="L171" s="25" t="s">
        <v>44</v>
      </c>
      <c r="M171" s="25" t="s">
        <v>45</v>
      </c>
      <c r="N171" s="34" t="s">
        <v>60</v>
      </c>
      <c r="Q171" s="169" t="s">
        <v>59</v>
      </c>
      <c r="R171" s="170"/>
    </row>
    <row r="172" spans="2:18" s="3" customFormat="1" x14ac:dyDescent="0.2">
      <c r="B172" s="55" t="s">
        <v>71</v>
      </c>
      <c r="C172" s="66" t="s">
        <v>102</v>
      </c>
      <c r="D172" s="9" t="s">
        <v>72</v>
      </c>
      <c r="E172" s="37" t="s">
        <v>9</v>
      </c>
      <c r="F172" s="37">
        <v>15</v>
      </c>
      <c r="G172" s="56">
        <v>0.375</v>
      </c>
      <c r="H172" s="37" t="s">
        <v>71</v>
      </c>
      <c r="I172" s="57">
        <v>3660.78</v>
      </c>
      <c r="J172" s="57">
        <f>F172*G172*I172</f>
        <v>20591.887500000001</v>
      </c>
      <c r="K172" s="52">
        <v>0</v>
      </c>
      <c r="L172" s="57">
        <f>M172/F172</f>
        <v>1372.7925</v>
      </c>
      <c r="M172" s="57">
        <f t="shared" ref="M172:M180" si="19">J172-J172*K172</f>
        <v>20591.887500000001</v>
      </c>
      <c r="N172" s="57">
        <f>M172</f>
        <v>20591.887500000001</v>
      </c>
      <c r="Q172" s="171"/>
      <c r="R172" s="172"/>
    </row>
    <row r="173" spans="2:18" s="3" customFormat="1" x14ac:dyDescent="0.2">
      <c r="B173" s="55" t="s">
        <v>66</v>
      </c>
      <c r="C173" s="66" t="s">
        <v>102</v>
      </c>
      <c r="D173" s="9" t="s">
        <v>72</v>
      </c>
      <c r="E173" s="37" t="s">
        <v>58</v>
      </c>
      <c r="F173" s="37">
        <v>12</v>
      </c>
      <c r="G173" s="56">
        <v>0.375</v>
      </c>
      <c r="H173" s="37" t="s">
        <v>66</v>
      </c>
      <c r="I173" s="57">
        <v>4120.32</v>
      </c>
      <c r="J173" s="57">
        <f>F173*G173*I173</f>
        <v>18541.439999999999</v>
      </c>
      <c r="K173" s="52">
        <v>0</v>
      </c>
      <c r="L173" s="57"/>
      <c r="M173" s="57">
        <f t="shared" si="19"/>
        <v>18541.439999999999</v>
      </c>
      <c r="N173" s="57">
        <f>M173</f>
        <v>18541.439999999999</v>
      </c>
    </row>
    <row r="174" spans="2:18" s="3" customFormat="1" x14ac:dyDescent="0.2">
      <c r="B174" s="55" t="s">
        <v>73</v>
      </c>
      <c r="C174" s="66" t="s">
        <v>102</v>
      </c>
      <c r="D174" s="9" t="s">
        <v>72</v>
      </c>
      <c r="E174" s="37" t="s">
        <v>9</v>
      </c>
      <c r="F174" s="37">
        <v>6</v>
      </c>
      <c r="G174" s="56">
        <v>0.375</v>
      </c>
      <c r="H174" s="37" t="s">
        <v>73</v>
      </c>
      <c r="I174" s="57">
        <v>11754.9</v>
      </c>
      <c r="J174" s="57">
        <f t="shared" ref="J174:J180" si="20">F174*G174*I174</f>
        <v>26448.524999999998</v>
      </c>
      <c r="K174" s="52">
        <v>0</v>
      </c>
      <c r="L174" s="57">
        <f>M174/F174</f>
        <v>4408.0874999999996</v>
      </c>
      <c r="M174" s="57">
        <f t="shared" si="19"/>
        <v>26448.524999999998</v>
      </c>
      <c r="N174" s="57">
        <f>M174</f>
        <v>26448.524999999998</v>
      </c>
    </row>
    <row r="175" spans="2:18" s="4" customFormat="1" ht="25.15" customHeight="1" x14ac:dyDescent="0.2">
      <c r="B175" s="173" t="s">
        <v>70</v>
      </c>
      <c r="C175" s="175">
        <v>46001</v>
      </c>
      <c r="D175" s="61" t="s">
        <v>12</v>
      </c>
      <c r="E175" s="61" t="s">
        <v>9</v>
      </c>
      <c r="F175" s="61">
        <v>1</v>
      </c>
      <c r="G175" s="62">
        <v>1</v>
      </c>
      <c r="H175" s="61" t="s">
        <v>70</v>
      </c>
      <c r="I175" s="63">
        <v>2834</v>
      </c>
      <c r="J175" s="63">
        <f t="shared" si="20"/>
        <v>2834</v>
      </c>
      <c r="K175" s="64">
        <v>0</v>
      </c>
      <c r="L175" s="63">
        <f>M175/F175</f>
        <v>2834</v>
      </c>
      <c r="M175" s="63">
        <f t="shared" si="19"/>
        <v>2834</v>
      </c>
      <c r="N175" s="63">
        <f>M175*1.1</f>
        <v>3117.4</v>
      </c>
    </row>
    <row r="176" spans="2:18" s="4" customFormat="1" ht="25.15" customHeight="1" x14ac:dyDescent="0.2">
      <c r="B176" s="174"/>
      <c r="C176" s="176"/>
      <c r="D176" s="61" t="s">
        <v>74</v>
      </c>
      <c r="E176" s="61" t="s">
        <v>14</v>
      </c>
      <c r="F176" s="61">
        <v>1</v>
      </c>
      <c r="G176" s="62">
        <v>1</v>
      </c>
      <c r="H176" s="61" t="s">
        <v>70</v>
      </c>
      <c r="I176" s="63">
        <v>9447</v>
      </c>
      <c r="J176" s="63">
        <f t="shared" si="20"/>
        <v>9447</v>
      </c>
      <c r="K176" s="64">
        <v>0</v>
      </c>
      <c r="L176" s="63">
        <f>M176/F176</f>
        <v>9447</v>
      </c>
      <c r="M176" s="63">
        <f t="shared" si="19"/>
        <v>9447</v>
      </c>
      <c r="N176" s="63">
        <f>M176*1.1</f>
        <v>10391.700000000001</v>
      </c>
    </row>
    <row r="177" spans="2:16" s="4" customFormat="1" ht="25.15" customHeight="1" x14ac:dyDescent="0.2">
      <c r="B177" s="68" t="s">
        <v>90</v>
      </c>
      <c r="C177" s="84">
        <v>46003</v>
      </c>
      <c r="D177" s="61" t="s">
        <v>96</v>
      </c>
      <c r="E177" s="61" t="s">
        <v>9</v>
      </c>
      <c r="F177" s="61">
        <v>3</v>
      </c>
      <c r="G177" s="62">
        <v>0.375</v>
      </c>
      <c r="H177" s="61" t="s">
        <v>66</v>
      </c>
      <c r="I177" s="63">
        <v>4120.32</v>
      </c>
      <c r="J177" s="63">
        <f t="shared" si="20"/>
        <v>4635.3599999999997</v>
      </c>
      <c r="K177" s="64">
        <v>0</v>
      </c>
      <c r="L177" s="63">
        <f t="shared" ref="L177:L178" si="21">J177-J177*K177</f>
        <v>4635.3599999999997</v>
      </c>
      <c r="M177" s="63">
        <f t="shared" ref="M177:M178" si="22">L177*1.05</f>
        <v>4867.1279999999997</v>
      </c>
      <c r="N177" s="63">
        <f>M177*1.1</f>
        <v>5353.8407999999999</v>
      </c>
    </row>
    <row r="178" spans="2:16" s="4" customFormat="1" ht="25.15" customHeight="1" x14ac:dyDescent="0.2">
      <c r="B178" s="68" t="s">
        <v>90</v>
      </c>
      <c r="C178" s="84">
        <v>46003</v>
      </c>
      <c r="D178" s="61" t="s">
        <v>96</v>
      </c>
      <c r="E178" s="61" t="s">
        <v>9</v>
      </c>
      <c r="F178" s="61">
        <v>3</v>
      </c>
      <c r="G178" s="62">
        <v>0.375</v>
      </c>
      <c r="H178" s="61" t="s">
        <v>73</v>
      </c>
      <c r="I178" s="63">
        <v>11754.9</v>
      </c>
      <c r="J178" s="63">
        <f t="shared" si="20"/>
        <v>13224.262499999999</v>
      </c>
      <c r="K178" s="64">
        <v>0</v>
      </c>
      <c r="L178" s="63">
        <f t="shared" si="21"/>
        <v>13224.262499999999</v>
      </c>
      <c r="M178" s="63">
        <f t="shared" si="22"/>
        <v>13885.475624999999</v>
      </c>
      <c r="N178" s="63">
        <f>M178*1.1</f>
        <v>15274.023187500001</v>
      </c>
    </row>
    <row r="179" spans="2:16" s="4" customFormat="1" ht="25.15" customHeight="1" x14ac:dyDescent="0.2">
      <c r="B179" s="55" t="s">
        <v>71</v>
      </c>
      <c r="C179" s="58" t="s">
        <v>75</v>
      </c>
      <c r="D179" s="83" t="s">
        <v>76</v>
      </c>
      <c r="E179" s="37" t="s">
        <v>103</v>
      </c>
      <c r="F179" s="37">
        <v>10</v>
      </c>
      <c r="G179" s="56">
        <v>1</v>
      </c>
      <c r="H179" s="37" t="s">
        <v>71</v>
      </c>
      <c r="I179" s="57">
        <v>3660.78</v>
      </c>
      <c r="J179" s="57">
        <f t="shared" si="20"/>
        <v>36607.800000000003</v>
      </c>
      <c r="K179" s="82">
        <v>0</v>
      </c>
      <c r="L179" s="57">
        <f>M179/F179</f>
        <v>3660.78</v>
      </c>
      <c r="M179" s="57">
        <f t="shared" si="19"/>
        <v>36607.800000000003</v>
      </c>
      <c r="N179" s="57">
        <f>M179</f>
        <v>36607.800000000003</v>
      </c>
      <c r="P179" s="5"/>
    </row>
    <row r="180" spans="2:16" s="4" customFormat="1" ht="25.15" customHeight="1" x14ac:dyDescent="0.2">
      <c r="B180" s="55" t="s">
        <v>66</v>
      </c>
      <c r="C180" s="58" t="s">
        <v>75</v>
      </c>
      <c r="D180" s="83" t="s">
        <v>76</v>
      </c>
      <c r="E180" s="37" t="s">
        <v>103</v>
      </c>
      <c r="F180" s="37">
        <v>10</v>
      </c>
      <c r="G180" s="56">
        <v>1</v>
      </c>
      <c r="H180" s="37" t="s">
        <v>66</v>
      </c>
      <c r="I180" s="57">
        <v>4120.32</v>
      </c>
      <c r="J180" s="57">
        <f t="shared" si="20"/>
        <v>41203.199999999997</v>
      </c>
      <c r="K180" s="82">
        <v>0</v>
      </c>
      <c r="L180" s="57">
        <f>M180/F180</f>
        <v>4120.32</v>
      </c>
      <c r="M180" s="57">
        <f t="shared" si="19"/>
        <v>41203.199999999997</v>
      </c>
      <c r="N180" s="57">
        <f>M180</f>
        <v>41203.199999999997</v>
      </c>
      <c r="P180" s="5"/>
    </row>
    <row r="181" spans="2:16" s="4" customFormat="1" ht="25.15" customHeight="1" x14ac:dyDescent="0.2">
      <c r="B181" s="55" t="s">
        <v>73</v>
      </c>
      <c r="C181" s="58" t="s">
        <v>75</v>
      </c>
      <c r="D181" s="83" t="s">
        <v>76</v>
      </c>
      <c r="E181" s="37" t="s">
        <v>14</v>
      </c>
      <c r="F181" s="37">
        <v>5</v>
      </c>
      <c r="G181" s="56">
        <v>1</v>
      </c>
      <c r="H181" s="37" t="s">
        <v>73</v>
      </c>
      <c r="I181" s="57">
        <v>11754.9</v>
      </c>
      <c r="J181" s="57">
        <f>F181*G181*I181</f>
        <v>58774.5</v>
      </c>
      <c r="K181" s="82">
        <v>0</v>
      </c>
      <c r="L181" s="57">
        <f t="shared" ref="L181" si="23">J181-J181*K181</f>
        <v>58774.5</v>
      </c>
      <c r="M181" s="57">
        <v>35264.699999999997</v>
      </c>
      <c r="N181" s="57">
        <f>M181</f>
        <v>35264.699999999997</v>
      </c>
      <c r="P181" s="5"/>
    </row>
    <row r="182" spans="2:16" s="33" customFormat="1" ht="22.5" customHeight="1" x14ac:dyDescent="0.2">
      <c r="B182" s="148" t="s">
        <v>28</v>
      </c>
      <c r="C182" s="148"/>
      <c r="D182" s="148"/>
      <c r="E182" s="148"/>
      <c r="F182" s="28">
        <f>SUM(F172:F180)</f>
        <v>61</v>
      </c>
      <c r="G182" s="28"/>
      <c r="H182" s="37"/>
      <c r="I182" s="30"/>
      <c r="J182" s="51">
        <f>SUM(J172:J180)</f>
        <v>173533.47499999998</v>
      </c>
      <c r="K182" s="52">
        <v>0</v>
      </c>
      <c r="L182" s="32"/>
      <c r="M182" s="51">
        <f>SUM(M172:M180)</f>
        <v>174426.45612500003</v>
      </c>
      <c r="N182" s="119">
        <f>SUM(N172:N181)</f>
        <v>212794.51648749999</v>
      </c>
      <c r="O182" s="4"/>
    </row>
    <row r="183" spans="2:16" s="4" customFormat="1" ht="63" hidden="1" x14ac:dyDescent="0.2">
      <c r="B183" s="34" t="s">
        <v>0</v>
      </c>
      <c r="C183" s="34" t="s">
        <v>1</v>
      </c>
      <c r="D183" s="34" t="s">
        <v>2</v>
      </c>
      <c r="E183" s="35" t="s">
        <v>40</v>
      </c>
      <c r="F183" s="36" t="s">
        <v>41</v>
      </c>
      <c r="G183" s="36" t="s">
        <v>3</v>
      </c>
      <c r="H183" s="36" t="s">
        <v>4</v>
      </c>
      <c r="I183" s="34" t="s">
        <v>42</v>
      </c>
      <c r="J183" s="34" t="s">
        <v>43</v>
      </c>
      <c r="K183" s="34" t="s">
        <v>5</v>
      </c>
      <c r="L183" s="34" t="s">
        <v>44</v>
      </c>
      <c r="M183" s="34" t="s">
        <v>45</v>
      </c>
      <c r="N183" s="43"/>
    </row>
    <row r="184" spans="2:16" s="4" customFormat="1" ht="25.15" hidden="1" customHeight="1" x14ac:dyDescent="0.2">
      <c r="B184" s="166" t="s">
        <v>21</v>
      </c>
      <c r="C184" s="7" t="s">
        <v>7</v>
      </c>
      <c r="D184" s="39" t="s">
        <v>22</v>
      </c>
      <c r="E184" s="9" t="s">
        <v>23</v>
      </c>
      <c r="F184" s="9">
        <v>40</v>
      </c>
      <c r="G184" s="10">
        <v>1</v>
      </c>
      <c r="H184" s="9" t="s">
        <v>29</v>
      </c>
      <c r="I184" s="51">
        <v>347.31766800000003</v>
      </c>
      <c r="J184" s="51">
        <f>I184*G184*F184</f>
        <v>13892.706720000002</v>
      </c>
      <c r="K184" s="52">
        <f t="shared" ref="K184:K188" si="24">$K$26</f>
        <v>0</v>
      </c>
      <c r="L184" s="51">
        <f>M184/F184</f>
        <v>347.31766800000003</v>
      </c>
      <c r="M184" s="51">
        <f>J184-J184*K184</f>
        <v>13892.706720000002</v>
      </c>
      <c r="N184" s="59"/>
    </row>
    <row r="185" spans="2:16" s="4" customFormat="1" ht="25.15" hidden="1" customHeight="1" x14ac:dyDescent="0.2">
      <c r="B185" s="167"/>
      <c r="C185" s="7" t="s">
        <v>7</v>
      </c>
      <c r="D185" s="39" t="s">
        <v>24</v>
      </c>
      <c r="E185" s="9" t="s">
        <v>23</v>
      </c>
      <c r="F185" s="9">
        <v>40</v>
      </c>
      <c r="G185" s="10">
        <v>1</v>
      </c>
      <c r="H185" s="9" t="s">
        <v>29</v>
      </c>
      <c r="I185" s="51">
        <v>194.73040800000001</v>
      </c>
      <c r="J185" s="51">
        <f>I185*G185*F185</f>
        <v>7789.2163200000005</v>
      </c>
      <c r="K185" s="52">
        <f t="shared" si="24"/>
        <v>0</v>
      </c>
      <c r="L185" s="51">
        <f>M185/F185</f>
        <v>194.73040800000001</v>
      </c>
      <c r="M185" s="51">
        <f>J185-J185*K185</f>
        <v>7789.2163200000005</v>
      </c>
      <c r="N185" s="59"/>
    </row>
    <row r="186" spans="2:16" s="4" customFormat="1" ht="25.15" hidden="1" customHeight="1" x14ac:dyDescent="0.2">
      <c r="B186" s="167"/>
      <c r="C186" s="7" t="s">
        <v>7</v>
      </c>
      <c r="D186" s="39" t="s">
        <v>25</v>
      </c>
      <c r="E186" s="9" t="s">
        <v>23</v>
      </c>
      <c r="F186" s="9">
        <v>40</v>
      </c>
      <c r="G186" s="10">
        <v>1</v>
      </c>
      <c r="H186" s="9" t="s">
        <v>30</v>
      </c>
      <c r="I186" s="51">
        <v>130.2441255</v>
      </c>
      <c r="J186" s="51">
        <f>I186*G186*F186</f>
        <v>5209.7650199999998</v>
      </c>
      <c r="K186" s="52">
        <f t="shared" si="24"/>
        <v>0</v>
      </c>
      <c r="L186" s="51">
        <f>M186/F186</f>
        <v>130.2441255</v>
      </c>
      <c r="M186" s="51">
        <f>J186-J186*K186</f>
        <v>5209.7650199999998</v>
      </c>
      <c r="N186" s="59"/>
    </row>
    <row r="187" spans="2:16" s="4" customFormat="1" ht="25.15" hidden="1" customHeight="1" x14ac:dyDescent="0.2">
      <c r="B187" s="167"/>
      <c r="C187" s="7" t="s">
        <v>7</v>
      </c>
      <c r="D187" s="39" t="s">
        <v>26</v>
      </c>
      <c r="E187" s="9" t="s">
        <v>23</v>
      </c>
      <c r="F187" s="9">
        <v>40</v>
      </c>
      <c r="G187" s="10">
        <v>1</v>
      </c>
      <c r="H187" s="9" t="s">
        <v>29</v>
      </c>
      <c r="I187" s="51">
        <v>1117.2766149900001</v>
      </c>
      <c r="J187" s="51">
        <f>I187*G187*F187</f>
        <v>44691.064599600002</v>
      </c>
      <c r="K187" s="52">
        <f t="shared" si="24"/>
        <v>0</v>
      </c>
      <c r="L187" s="51">
        <f>M187/F187</f>
        <v>1117.2766149900001</v>
      </c>
      <c r="M187" s="51">
        <f>J187-J187*K187</f>
        <v>44691.064599600002</v>
      </c>
      <c r="N187" s="59"/>
    </row>
    <row r="188" spans="2:16" s="4" customFormat="1" ht="25.15" hidden="1" customHeight="1" x14ac:dyDescent="0.2">
      <c r="B188" s="168"/>
      <c r="C188" s="7" t="s">
        <v>7</v>
      </c>
      <c r="D188" s="39" t="s">
        <v>27</v>
      </c>
      <c r="E188" s="9" t="s">
        <v>19</v>
      </c>
      <c r="F188" s="9">
        <v>12</v>
      </c>
      <c r="G188" s="10">
        <v>1</v>
      </c>
      <c r="H188" s="9" t="s">
        <v>31</v>
      </c>
      <c r="I188" s="51">
        <v>133.24137525</v>
      </c>
      <c r="J188" s="51">
        <f>I188*G188*F188</f>
        <v>1598.8965029999999</v>
      </c>
      <c r="K188" s="52">
        <f t="shared" si="24"/>
        <v>0</v>
      </c>
      <c r="L188" s="51">
        <f>M188/F188</f>
        <v>133.24137525</v>
      </c>
      <c r="M188" s="51">
        <f>J188-J188*K188</f>
        <v>1598.8965029999999</v>
      </c>
      <c r="N188" s="59"/>
    </row>
    <row r="189" spans="2:16" s="33" customFormat="1" ht="22.5" hidden="1" customHeight="1" x14ac:dyDescent="0.2">
      <c r="B189" s="152" t="s">
        <v>28</v>
      </c>
      <c r="C189" s="153"/>
      <c r="D189" s="153"/>
      <c r="E189" s="154"/>
      <c r="F189" s="28">
        <f>SUM(F185:F188)</f>
        <v>132</v>
      </c>
      <c r="G189" s="28"/>
      <c r="H189" s="29"/>
      <c r="I189" s="30"/>
      <c r="J189" s="51">
        <f>SUM(J185:J188)</f>
        <v>59288.942442600004</v>
      </c>
      <c r="K189" s="53">
        <v>0.77</v>
      </c>
      <c r="L189" s="32"/>
      <c r="M189" s="51">
        <f>SUM(M185:M188)</f>
        <v>59288.942442600004</v>
      </c>
      <c r="N189" s="59"/>
      <c r="O189" s="4"/>
    </row>
    <row r="190" spans="2:16" x14ac:dyDescent="0.35">
      <c r="D190" s="40"/>
    </row>
    <row r="191" spans="2:16" ht="21.75" thickBot="1" x14ac:dyDescent="0.4">
      <c r="B191" s="88" t="s">
        <v>144</v>
      </c>
      <c r="D191" s="40"/>
    </row>
    <row r="192" spans="2:16" x14ac:dyDescent="0.35">
      <c r="B192" s="109" t="s">
        <v>119</v>
      </c>
      <c r="C192" s="110" t="s">
        <v>120</v>
      </c>
      <c r="D192" s="110" t="s">
        <v>121</v>
      </c>
      <c r="E192" s="110" t="s">
        <v>122</v>
      </c>
      <c r="F192" s="110" t="s">
        <v>123</v>
      </c>
      <c r="G192" s="110" t="s">
        <v>124</v>
      </c>
      <c r="H192" s="110" t="s">
        <v>125</v>
      </c>
      <c r="I192" s="110" t="s">
        <v>126</v>
      </c>
      <c r="J192" s="111" t="s">
        <v>127</v>
      </c>
    </row>
    <row r="193" spans="2:10" x14ac:dyDescent="0.35">
      <c r="B193" s="104" t="s">
        <v>101</v>
      </c>
      <c r="C193" s="105"/>
      <c r="D193" s="105"/>
      <c r="E193" s="105"/>
      <c r="F193" s="105"/>
      <c r="G193" s="105"/>
      <c r="H193" s="105"/>
      <c r="I193" s="105"/>
      <c r="J193" s="106"/>
    </row>
    <row r="194" spans="2:10" x14ac:dyDescent="0.35">
      <c r="B194" s="104" t="s">
        <v>128</v>
      </c>
      <c r="C194" s="105" t="s">
        <v>129</v>
      </c>
      <c r="D194" s="105" t="s">
        <v>29</v>
      </c>
      <c r="E194" s="105">
        <v>508.62</v>
      </c>
      <c r="F194" s="105" t="s">
        <v>130</v>
      </c>
      <c r="G194" s="112">
        <v>8</v>
      </c>
      <c r="H194" s="105">
        <v>0</v>
      </c>
      <c r="I194" s="105">
        <f>E194*G194</f>
        <v>4068.96</v>
      </c>
      <c r="J194" s="106">
        <f>I194</f>
        <v>4068.96</v>
      </c>
    </row>
    <row r="195" spans="2:10" x14ac:dyDescent="0.35">
      <c r="B195" s="104" t="s">
        <v>128</v>
      </c>
      <c r="C195" s="105" t="s">
        <v>129</v>
      </c>
      <c r="D195" s="105" t="s">
        <v>30</v>
      </c>
      <c r="E195" s="105">
        <v>190.73</v>
      </c>
      <c r="F195" s="105" t="s">
        <v>130</v>
      </c>
      <c r="G195" s="112">
        <v>16</v>
      </c>
      <c r="H195" s="105">
        <v>0</v>
      </c>
      <c r="I195" s="105">
        <f t="shared" ref="I195:I197" si="25">E195*G195</f>
        <v>3051.68</v>
      </c>
      <c r="J195" s="106">
        <f t="shared" ref="J195:J197" si="26">I195</f>
        <v>3051.68</v>
      </c>
    </row>
    <row r="196" spans="2:10" x14ac:dyDescent="0.35">
      <c r="B196" s="104" t="s">
        <v>131</v>
      </c>
      <c r="C196" s="105" t="s">
        <v>129</v>
      </c>
      <c r="D196" s="105" t="s">
        <v>29</v>
      </c>
      <c r="E196" s="105">
        <v>1117.28</v>
      </c>
      <c r="F196" s="105" t="s">
        <v>130</v>
      </c>
      <c r="G196" s="112">
        <v>8</v>
      </c>
      <c r="H196" s="105">
        <v>0</v>
      </c>
      <c r="I196" s="105">
        <f t="shared" si="25"/>
        <v>8938.24</v>
      </c>
      <c r="J196" s="106">
        <f t="shared" si="26"/>
        <v>8938.24</v>
      </c>
    </row>
    <row r="197" spans="2:10" x14ac:dyDescent="0.35">
      <c r="B197" s="104" t="s">
        <v>132</v>
      </c>
      <c r="C197" s="105" t="s">
        <v>129</v>
      </c>
      <c r="D197" s="105" t="s">
        <v>133</v>
      </c>
      <c r="E197" s="105">
        <v>355.31</v>
      </c>
      <c r="F197" s="105" t="s">
        <v>134</v>
      </c>
      <c r="G197" s="112">
        <v>4</v>
      </c>
      <c r="H197" s="105">
        <v>0</v>
      </c>
      <c r="I197" s="105">
        <f t="shared" si="25"/>
        <v>1421.24</v>
      </c>
      <c r="J197" s="106">
        <f t="shared" si="26"/>
        <v>1421.24</v>
      </c>
    </row>
    <row r="198" spans="2:10" x14ac:dyDescent="0.35">
      <c r="B198" s="142"/>
      <c r="C198" s="143"/>
      <c r="D198" s="143"/>
      <c r="E198" s="143"/>
      <c r="F198" s="143"/>
      <c r="G198" s="144"/>
      <c r="H198" s="143"/>
      <c r="I198" s="143"/>
      <c r="J198" s="145">
        <f>SUM(J194:J197)</f>
        <v>17480.12</v>
      </c>
    </row>
    <row r="199" spans="2:10" x14ac:dyDescent="0.35">
      <c r="D199" s="40"/>
      <c r="E199" s="105"/>
    </row>
    <row r="200" spans="2:10" x14ac:dyDescent="0.35">
      <c r="B200" s="94" t="s">
        <v>116</v>
      </c>
      <c r="C200" s="95">
        <f>C205</f>
        <v>223434.24231187499</v>
      </c>
      <c r="D200" s="40"/>
      <c r="E200" s="105"/>
    </row>
    <row r="201" spans="2:10" x14ac:dyDescent="0.35">
      <c r="B201" s="94" t="s">
        <v>136</v>
      </c>
      <c r="C201" s="95">
        <f>J198</f>
        <v>17480.12</v>
      </c>
      <c r="D201" s="40"/>
      <c r="E201" s="105"/>
    </row>
    <row r="202" spans="2:10" x14ac:dyDescent="0.35">
      <c r="B202" s="17"/>
      <c r="C202" s="18"/>
      <c r="D202" s="40"/>
      <c r="E202" s="105"/>
    </row>
    <row r="203" spans="2:10" ht="23.25" x14ac:dyDescent="0.35">
      <c r="B203" s="96" t="s">
        <v>137</v>
      </c>
      <c r="C203" s="97">
        <f>SUM(C200:C201)</f>
        <v>240914.36231187498</v>
      </c>
      <c r="D203" s="40"/>
      <c r="E203" s="105"/>
    </row>
    <row r="204" spans="2:10" x14ac:dyDescent="0.35">
      <c r="D204" s="40"/>
    </row>
    <row r="205" spans="2:10" hidden="1" x14ac:dyDescent="0.35">
      <c r="B205" s="41" t="s">
        <v>57</v>
      </c>
      <c r="C205" s="42">
        <f>N182*(1+5%)</f>
        <v>223434.24231187499</v>
      </c>
      <c r="D205" s="40" t="s">
        <v>117</v>
      </c>
    </row>
    <row r="206" spans="2:10" hidden="1" x14ac:dyDescent="0.35">
      <c r="D206" s="40"/>
    </row>
    <row r="207" spans="2:10" hidden="1" x14ac:dyDescent="0.35">
      <c r="B207" s="2" t="s">
        <v>64</v>
      </c>
      <c r="C207" s="48">
        <v>0.85</v>
      </c>
      <c r="D207" s="40"/>
    </row>
    <row r="208" spans="2:10" hidden="1" x14ac:dyDescent="0.35">
      <c r="D208" s="40"/>
    </row>
    <row r="209" spans="2:4" hidden="1" x14ac:dyDescent="0.35">
      <c r="B209" s="45" t="s">
        <v>65</v>
      </c>
      <c r="C209" s="46">
        <f>C205*(1-C207)</f>
        <v>33515.136346781255</v>
      </c>
      <c r="D209" s="40"/>
    </row>
    <row r="210" spans="2:4" hidden="1" x14ac:dyDescent="0.35">
      <c r="D210" s="40"/>
    </row>
    <row r="211" spans="2:4" hidden="1" x14ac:dyDescent="0.35">
      <c r="B211" s="2" t="s">
        <v>67</v>
      </c>
      <c r="C211" s="44">
        <v>0.2</v>
      </c>
      <c r="D211" s="40"/>
    </row>
    <row r="212" spans="2:4" hidden="1" x14ac:dyDescent="0.35">
      <c r="D212" s="40"/>
    </row>
    <row r="213" spans="2:4" ht="26.25" hidden="1" x14ac:dyDescent="0.4">
      <c r="B213" s="47" t="s">
        <v>68</v>
      </c>
      <c r="C213" s="49">
        <f>C209*(1-C211)</f>
        <v>26812.109077425004</v>
      </c>
      <c r="D213" s="40"/>
    </row>
    <row r="214" spans="2:4" hidden="1" x14ac:dyDescent="0.35"/>
    <row r="215" spans="2:4" hidden="1" x14ac:dyDescent="0.35"/>
    <row r="216" spans="2:4" hidden="1" x14ac:dyDescent="0.35"/>
    <row r="217" spans="2:4" ht="21.75" thickBot="1" x14ac:dyDescent="0.4"/>
    <row r="218" spans="2:4" x14ac:dyDescent="0.35">
      <c r="B218" s="126" t="s">
        <v>147</v>
      </c>
      <c r="C218" s="127"/>
    </row>
    <row r="219" spans="2:4" x14ac:dyDescent="0.35">
      <c r="B219" s="128"/>
      <c r="C219" s="129"/>
    </row>
    <row r="220" spans="2:4" x14ac:dyDescent="0.35">
      <c r="B220" s="128"/>
      <c r="C220" s="129"/>
    </row>
    <row r="221" spans="2:4" x14ac:dyDescent="0.35">
      <c r="B221" s="128"/>
      <c r="C221" s="129"/>
    </row>
    <row r="222" spans="2:4" x14ac:dyDescent="0.35">
      <c r="B222" s="128"/>
      <c r="C222" s="129"/>
    </row>
    <row r="223" spans="2:4" x14ac:dyDescent="0.35">
      <c r="B223" s="130" t="s">
        <v>116</v>
      </c>
      <c r="C223" s="131">
        <f>SUM(C52,C98,C149,C200)</f>
        <v>1059334.6321556251</v>
      </c>
    </row>
    <row r="224" spans="2:4" x14ac:dyDescent="0.35">
      <c r="B224" s="130" t="s">
        <v>136</v>
      </c>
      <c r="C224" s="131">
        <f>SUM(C53,C99,C150,C201)</f>
        <v>83764.566755919994</v>
      </c>
    </row>
    <row r="225" spans="2:3" x14ac:dyDescent="0.35">
      <c r="B225" s="132"/>
      <c r="C225" s="133"/>
    </row>
    <row r="226" spans="2:3" ht="23.25" x14ac:dyDescent="0.35">
      <c r="B226" s="134" t="s">
        <v>137</v>
      </c>
      <c r="C226" s="135">
        <f>SUM(C223:C224)</f>
        <v>1143099.1989115451</v>
      </c>
    </row>
    <row r="227" spans="2:3" x14ac:dyDescent="0.35">
      <c r="B227" s="128"/>
      <c r="C227" s="129"/>
    </row>
    <row r="228" spans="2:3" x14ac:dyDescent="0.35">
      <c r="B228" s="128"/>
      <c r="C228" s="129"/>
    </row>
    <row r="229" spans="2:3" hidden="1" x14ac:dyDescent="0.35">
      <c r="B229" s="128" t="s">
        <v>64</v>
      </c>
      <c r="C229" s="136">
        <v>0.85</v>
      </c>
    </row>
    <row r="230" spans="2:3" hidden="1" x14ac:dyDescent="0.35">
      <c r="B230" s="128"/>
      <c r="C230" s="129"/>
    </row>
    <row r="231" spans="2:3" hidden="1" x14ac:dyDescent="0.35">
      <c r="B231" s="137" t="s">
        <v>65</v>
      </c>
      <c r="C231" s="138">
        <f>C226*(1-C229)</f>
        <v>171464.87983673179</v>
      </c>
    </row>
    <row r="232" spans="2:3" hidden="1" x14ac:dyDescent="0.35">
      <c r="B232" s="128"/>
      <c r="C232" s="129"/>
    </row>
    <row r="233" spans="2:3" hidden="1" x14ac:dyDescent="0.35">
      <c r="B233" s="128" t="s">
        <v>67</v>
      </c>
      <c r="C233" s="139">
        <v>0.2</v>
      </c>
    </row>
    <row r="234" spans="2:3" hidden="1" x14ac:dyDescent="0.35">
      <c r="B234" s="128"/>
      <c r="C234" s="129"/>
    </row>
    <row r="235" spans="2:3" ht="27" hidden="1" thickBot="1" x14ac:dyDescent="0.45">
      <c r="B235" s="140" t="s">
        <v>68</v>
      </c>
      <c r="C235" s="141">
        <f>C231*(1-C233)</f>
        <v>137171.90386938545</v>
      </c>
    </row>
    <row r="237" spans="2:3" x14ac:dyDescent="0.35">
      <c r="B237" s="147" t="s">
        <v>148</v>
      </c>
    </row>
  </sheetData>
  <mergeCells count="22">
    <mergeCell ref="B182:E182"/>
    <mergeCell ref="B184:B188"/>
    <mergeCell ref="B189:E189"/>
    <mergeCell ref="B131:E131"/>
    <mergeCell ref="B133:B137"/>
    <mergeCell ref="B138:E138"/>
    <mergeCell ref="Q171:R172"/>
    <mergeCell ref="B175:B176"/>
    <mergeCell ref="C175:C176"/>
    <mergeCell ref="B73:B74"/>
    <mergeCell ref="C73:C74"/>
    <mergeCell ref="B79:E79"/>
    <mergeCell ref="B81:B85"/>
    <mergeCell ref="B86:E86"/>
    <mergeCell ref="B124:B125"/>
    <mergeCell ref="C124:C125"/>
    <mergeCell ref="B40:E40"/>
    <mergeCell ref="B1:J1"/>
    <mergeCell ref="B8:L17"/>
    <mergeCell ref="B28:B29"/>
    <mergeCell ref="B33:E33"/>
    <mergeCell ref="B35:B3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72" t="s">
        <v>115</v>
      </c>
    </row>
    <row r="2" spans="2:15" x14ac:dyDescent="0.35">
      <c r="B2" s="72" t="s">
        <v>39</v>
      </c>
      <c r="H2"/>
    </row>
    <row r="3" spans="2:15" x14ac:dyDescent="0.35">
      <c r="B3" s="85" t="s">
        <v>118</v>
      </c>
    </row>
    <row r="4" spans="2:15" x14ac:dyDescent="0.35">
      <c r="B4" s="72" t="s">
        <v>112</v>
      </c>
      <c r="C4" s="1"/>
    </row>
    <row r="5" spans="2:15" ht="21.75" thickBot="1" x14ac:dyDescent="0.4">
      <c r="B5" s="72"/>
      <c r="C5" s="1"/>
    </row>
    <row r="6" spans="2:15" x14ac:dyDescent="0.35">
      <c r="B6" s="181" t="s">
        <v>114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3"/>
    </row>
    <row r="7" spans="2:15" x14ac:dyDescent="0.35">
      <c r="B7" s="184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2:15" x14ac:dyDescent="0.35">
      <c r="B8" s="184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6"/>
    </row>
    <row r="9" spans="2:15" x14ac:dyDescent="0.35">
      <c r="B9" s="184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6"/>
    </row>
    <row r="10" spans="2:15" x14ac:dyDescent="0.35">
      <c r="B10" s="184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6"/>
    </row>
    <row r="11" spans="2:15" x14ac:dyDescent="0.35">
      <c r="B11" s="184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6"/>
    </row>
    <row r="12" spans="2:15" x14ac:dyDescent="0.35">
      <c r="B12" s="184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6"/>
    </row>
    <row r="13" spans="2:15" ht="21.75" thickBot="1" x14ac:dyDescent="0.4">
      <c r="B13" s="187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9"/>
    </row>
    <row r="14" spans="2:15" ht="22.5" x14ac:dyDescent="0.3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</row>
    <row r="15" spans="2:15" x14ac:dyDescent="0.35">
      <c r="B15" s="88" t="s">
        <v>138</v>
      </c>
    </row>
    <row r="16" spans="2:15" s="3" customFormat="1" ht="42" x14ac:dyDescent="0.2">
      <c r="B16" s="54" t="s">
        <v>0</v>
      </c>
      <c r="C16" s="60" t="s">
        <v>1</v>
      </c>
      <c r="D16" s="60" t="s">
        <v>2</v>
      </c>
      <c r="E16" s="54" t="s">
        <v>77</v>
      </c>
      <c r="F16" s="73" t="s">
        <v>41</v>
      </c>
      <c r="G16" s="73" t="s">
        <v>3</v>
      </c>
      <c r="H16" s="73" t="s">
        <v>4</v>
      </c>
      <c r="I16" s="60" t="s">
        <v>42</v>
      </c>
      <c r="J16" s="60" t="s">
        <v>43</v>
      </c>
      <c r="K16" s="60" t="s">
        <v>5</v>
      </c>
      <c r="L16" s="60" t="s">
        <v>104</v>
      </c>
      <c r="M16" s="60" t="s">
        <v>105</v>
      </c>
      <c r="N16" s="54" t="s">
        <v>69</v>
      </c>
    </row>
    <row r="17" spans="2:14" s="4" customFormat="1" x14ac:dyDescent="0.2">
      <c r="B17" s="7" t="s">
        <v>106</v>
      </c>
      <c r="C17" s="179" t="s">
        <v>142</v>
      </c>
      <c r="D17" s="8" t="s">
        <v>107</v>
      </c>
      <c r="E17" s="9" t="s">
        <v>9</v>
      </c>
      <c r="F17" s="9">
        <v>20</v>
      </c>
      <c r="G17" s="10">
        <v>0.375</v>
      </c>
      <c r="H17" s="9" t="s">
        <v>71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74">
        <f>M17</f>
        <v>27455.850000000002</v>
      </c>
    </row>
    <row r="18" spans="2:14" s="4" customFormat="1" x14ac:dyDescent="0.2">
      <c r="B18" s="7" t="s">
        <v>108</v>
      </c>
      <c r="C18" s="190"/>
      <c r="D18" s="8" t="s">
        <v>107</v>
      </c>
      <c r="E18" s="9" t="s">
        <v>9</v>
      </c>
      <c r="F18" s="9">
        <v>20</v>
      </c>
      <c r="G18" s="10">
        <v>0.375</v>
      </c>
      <c r="H18" s="9" t="s">
        <v>66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74">
        <f>M18</f>
        <v>30902.399999999998</v>
      </c>
    </row>
    <row r="19" spans="2:14" s="4" customFormat="1" x14ac:dyDescent="0.2">
      <c r="B19" s="7" t="s">
        <v>141</v>
      </c>
      <c r="C19" s="190"/>
      <c r="D19" s="67" t="s">
        <v>12</v>
      </c>
      <c r="E19" s="37" t="s">
        <v>9</v>
      </c>
      <c r="F19" s="37">
        <v>6</v>
      </c>
      <c r="G19" s="56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80">
        <f t="shared" si="0"/>
        <v>0</v>
      </c>
      <c r="L19" s="38">
        <f t="shared" si="1"/>
        <v>2576</v>
      </c>
      <c r="M19" s="38">
        <f t="shared" si="2"/>
        <v>15456</v>
      </c>
      <c r="N19" s="114">
        <f>M19*1.1</f>
        <v>17001.600000000002</v>
      </c>
    </row>
    <row r="20" spans="2:14" s="4" customFormat="1" x14ac:dyDescent="0.2">
      <c r="B20" s="7" t="s">
        <v>141</v>
      </c>
      <c r="C20" s="190"/>
      <c r="D20" s="67" t="s">
        <v>61</v>
      </c>
      <c r="E20" s="37" t="s">
        <v>14</v>
      </c>
      <c r="F20" s="115">
        <v>6</v>
      </c>
      <c r="G20" s="56">
        <v>1</v>
      </c>
      <c r="H20" s="37" t="s">
        <v>50</v>
      </c>
      <c r="I20" s="38">
        <v>17176</v>
      </c>
      <c r="J20" s="38">
        <f>F20*G20*I20</f>
        <v>103056</v>
      </c>
      <c r="K20" s="80">
        <f t="shared" si="0"/>
        <v>0</v>
      </c>
      <c r="L20" s="38">
        <f t="shared" si="1"/>
        <v>17176</v>
      </c>
      <c r="M20" s="38">
        <f t="shared" si="2"/>
        <v>103056</v>
      </c>
      <c r="N20" s="114">
        <f>M20*1.1</f>
        <v>113361.60000000001</v>
      </c>
    </row>
    <row r="21" spans="2:14" s="4" customFormat="1" x14ac:dyDescent="0.2">
      <c r="B21" s="7" t="s">
        <v>141</v>
      </c>
      <c r="C21" s="180"/>
      <c r="D21" s="67" t="s">
        <v>74</v>
      </c>
      <c r="E21" s="37" t="s">
        <v>14</v>
      </c>
      <c r="F21" s="37">
        <v>6</v>
      </c>
      <c r="G21" s="56">
        <v>1</v>
      </c>
      <c r="H21" s="37" t="s">
        <v>50</v>
      </c>
      <c r="I21" s="38">
        <v>8588</v>
      </c>
      <c r="J21" s="38">
        <f t="shared" si="3"/>
        <v>51528</v>
      </c>
      <c r="K21" s="80">
        <f t="shared" si="0"/>
        <v>0</v>
      </c>
      <c r="L21" s="38">
        <f t="shared" si="1"/>
        <v>8588</v>
      </c>
      <c r="M21" s="38">
        <f t="shared" si="2"/>
        <v>51528</v>
      </c>
      <c r="N21" s="114">
        <f>M21*1.1</f>
        <v>56680.800000000003</v>
      </c>
    </row>
    <row r="22" spans="2:14" s="4" customFormat="1" hidden="1" x14ac:dyDescent="0.2">
      <c r="B22" s="9" t="s">
        <v>109</v>
      </c>
      <c r="C22" s="7" t="s">
        <v>110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71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74">
        <f>M22</f>
        <v>0</v>
      </c>
    </row>
    <row r="23" spans="2:14" s="4" customFormat="1" hidden="1" x14ac:dyDescent="0.2">
      <c r="B23" s="9" t="s">
        <v>111</v>
      </c>
      <c r="C23" s="7" t="s">
        <v>110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66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74">
        <f>M23</f>
        <v>0</v>
      </c>
    </row>
    <row r="24" spans="2:14" s="33" customFormat="1" ht="22.5" x14ac:dyDescent="0.2">
      <c r="B24" s="148" t="s">
        <v>28</v>
      </c>
      <c r="C24" s="148"/>
      <c r="D24" s="148"/>
      <c r="E24" s="148"/>
      <c r="F24" s="28">
        <f>SUM(F16:F23)</f>
        <v>58</v>
      </c>
      <c r="G24" s="191"/>
      <c r="H24" s="191"/>
      <c r="I24" s="28" t="s">
        <v>28</v>
      </c>
      <c r="J24" s="75">
        <f>SUM(J16:J23)</f>
        <v>228398.25</v>
      </c>
      <c r="K24" s="76"/>
      <c r="L24" s="11">
        <f t="shared" si="1"/>
        <v>3937.9008620689656</v>
      </c>
      <c r="M24" s="11">
        <f t="shared" si="2"/>
        <v>228398.25</v>
      </c>
      <c r="N24" s="78">
        <f>SUM(N17:N23)</f>
        <v>245402.25</v>
      </c>
    </row>
    <row r="25" spans="2:14" s="33" customFormat="1" x14ac:dyDescent="0.2">
      <c r="B25" s="1"/>
      <c r="C25" s="1"/>
      <c r="D25" s="1"/>
      <c r="E25" s="1"/>
      <c r="F25" s="99"/>
      <c r="G25" s="100"/>
      <c r="H25" s="100"/>
      <c r="I25" s="99"/>
      <c r="J25" s="101"/>
      <c r="K25" s="102"/>
      <c r="L25" s="22"/>
      <c r="M25" s="22"/>
      <c r="N25" s="4"/>
    </row>
    <row r="26" spans="2:14" s="4" customFormat="1" x14ac:dyDescent="0.2">
      <c r="B26" s="88" t="s">
        <v>138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88" t="s">
        <v>119</v>
      </c>
      <c r="C27" s="89" t="s">
        <v>120</v>
      </c>
      <c r="D27" s="92" t="s">
        <v>121</v>
      </c>
      <c r="E27" s="90" t="s">
        <v>122</v>
      </c>
      <c r="F27" s="90" t="s">
        <v>123</v>
      </c>
      <c r="G27" s="91" t="s">
        <v>124</v>
      </c>
      <c r="H27" s="90" t="s">
        <v>125</v>
      </c>
      <c r="I27" s="93" t="s">
        <v>126</v>
      </c>
      <c r="J27" s="93" t="s">
        <v>127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128</v>
      </c>
      <c r="C29" s="11" t="s">
        <v>129</v>
      </c>
      <c r="D29" s="11" t="s">
        <v>29</v>
      </c>
      <c r="E29" s="11">
        <v>508.62419999999997</v>
      </c>
      <c r="F29" s="11" t="s">
        <v>130</v>
      </c>
      <c r="G29" s="103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128</v>
      </c>
      <c r="C30" s="11" t="s">
        <v>129</v>
      </c>
      <c r="D30" s="11" t="s">
        <v>30</v>
      </c>
      <c r="E30" s="11">
        <v>190.73407499999999</v>
      </c>
      <c r="F30" s="11" t="s">
        <v>130</v>
      </c>
      <c r="G30" s="103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131</v>
      </c>
      <c r="C31" s="11" t="s">
        <v>129</v>
      </c>
      <c r="D31" s="11" t="s">
        <v>29</v>
      </c>
      <c r="E31" s="11">
        <v>1117.2766149900001</v>
      </c>
      <c r="F31" s="11" t="s">
        <v>130</v>
      </c>
      <c r="G31" s="103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132</v>
      </c>
      <c r="C32" s="11" t="s">
        <v>129</v>
      </c>
      <c r="D32" s="11" t="s">
        <v>133</v>
      </c>
      <c r="E32" s="11">
        <v>355.31033400000001</v>
      </c>
      <c r="F32" s="11" t="s">
        <v>134</v>
      </c>
      <c r="G32" s="103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48" t="s">
        <v>28</v>
      </c>
      <c r="C33" s="148"/>
      <c r="D33" s="148"/>
      <c r="E33" s="148"/>
      <c r="F33" s="28"/>
      <c r="G33" s="28">
        <f>SUM(G25:G32)</f>
        <v>54</v>
      </c>
      <c r="H33" s="20"/>
      <c r="I33" s="22"/>
      <c r="J33" s="98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94" t="s">
        <v>116</v>
      </c>
      <c r="C35" s="95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94" t="s">
        <v>136</v>
      </c>
      <c r="C36" s="95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96" t="s">
        <v>137</v>
      </c>
      <c r="C38" s="97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0"/>
    </row>
    <row r="42" spans="2:13" x14ac:dyDescent="0.35">
      <c r="B42" s="41" t="s">
        <v>116</v>
      </c>
      <c r="C42" s="42">
        <f>N24*(1+3%)</f>
        <v>252764.3175</v>
      </c>
      <c r="D42" s="79" t="s">
        <v>135</v>
      </c>
    </row>
    <row r="44" spans="2:13" x14ac:dyDescent="0.35">
      <c r="B44" s="2" t="s">
        <v>64</v>
      </c>
      <c r="C44" s="44">
        <v>0.85</v>
      </c>
    </row>
    <row r="46" spans="2:13" x14ac:dyDescent="0.35">
      <c r="B46" s="45" t="s">
        <v>65</v>
      </c>
      <c r="C46" s="46">
        <v>0</v>
      </c>
    </row>
    <row r="48" spans="2:13" x14ac:dyDescent="0.35">
      <c r="B48" s="2" t="s">
        <v>67</v>
      </c>
      <c r="C48" s="44">
        <v>0.2</v>
      </c>
    </row>
    <row r="50" spans="2:3" ht="26.25" x14ac:dyDescent="0.4">
      <c r="B50" s="47" t="s">
        <v>113</v>
      </c>
      <c r="C50" s="49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72" t="s">
        <v>115</v>
      </c>
    </row>
    <row r="2" spans="2:15" x14ac:dyDescent="0.35">
      <c r="B2" s="72" t="s">
        <v>39</v>
      </c>
      <c r="H2"/>
    </row>
    <row r="3" spans="2:15" x14ac:dyDescent="0.35">
      <c r="B3" s="85" t="s">
        <v>118</v>
      </c>
    </row>
    <row r="4" spans="2:15" x14ac:dyDescent="0.35">
      <c r="B4" s="72" t="s">
        <v>112</v>
      </c>
      <c r="C4" s="1"/>
    </row>
    <row r="5" spans="2:15" ht="21.75" thickBot="1" x14ac:dyDescent="0.4">
      <c r="B5" s="72"/>
      <c r="C5" s="1"/>
    </row>
    <row r="6" spans="2:15" x14ac:dyDescent="0.35">
      <c r="B6" s="181" t="s">
        <v>114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3"/>
    </row>
    <row r="7" spans="2:15" x14ac:dyDescent="0.35">
      <c r="B7" s="184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2:15" x14ac:dyDescent="0.35">
      <c r="B8" s="184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6"/>
    </row>
    <row r="9" spans="2:15" x14ac:dyDescent="0.35">
      <c r="B9" s="184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6"/>
    </row>
    <row r="10" spans="2:15" x14ac:dyDescent="0.35">
      <c r="B10" s="184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6"/>
    </row>
    <row r="11" spans="2:15" x14ac:dyDescent="0.35">
      <c r="B11" s="184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6"/>
    </row>
    <row r="12" spans="2:15" x14ac:dyDescent="0.35">
      <c r="B12" s="184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6"/>
    </row>
    <row r="13" spans="2:15" ht="21.75" thickBot="1" x14ac:dyDescent="0.4">
      <c r="B13" s="187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9"/>
    </row>
    <row r="14" spans="2:15" ht="22.5" x14ac:dyDescent="0.3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</row>
    <row r="15" spans="2:15" x14ac:dyDescent="0.35">
      <c r="B15" s="88" t="s">
        <v>138</v>
      </c>
    </row>
    <row r="16" spans="2:15" s="3" customFormat="1" ht="42" x14ac:dyDescent="0.2">
      <c r="B16" s="54" t="s">
        <v>0</v>
      </c>
      <c r="C16" s="60" t="s">
        <v>1</v>
      </c>
      <c r="D16" s="60" t="s">
        <v>2</v>
      </c>
      <c r="E16" s="54" t="s">
        <v>77</v>
      </c>
      <c r="F16" s="73" t="s">
        <v>41</v>
      </c>
      <c r="G16" s="73" t="s">
        <v>3</v>
      </c>
      <c r="H16" s="73" t="s">
        <v>4</v>
      </c>
      <c r="I16" s="60" t="s">
        <v>42</v>
      </c>
      <c r="J16" s="60" t="s">
        <v>43</v>
      </c>
      <c r="K16" s="60" t="s">
        <v>5</v>
      </c>
      <c r="L16" s="60" t="s">
        <v>104</v>
      </c>
      <c r="M16" s="60" t="s">
        <v>105</v>
      </c>
      <c r="N16" s="54" t="s">
        <v>69</v>
      </c>
    </row>
    <row r="17" spans="2:14" s="4" customFormat="1" x14ac:dyDescent="0.2">
      <c r="B17" s="7" t="s">
        <v>106</v>
      </c>
      <c r="C17" s="179" t="s">
        <v>139</v>
      </c>
      <c r="D17" s="8" t="s">
        <v>107</v>
      </c>
      <c r="E17" s="9" t="s">
        <v>9</v>
      </c>
      <c r="F17" s="9">
        <v>50</v>
      </c>
      <c r="G17" s="10">
        <v>0.375</v>
      </c>
      <c r="H17" s="9" t="s">
        <v>71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74">
        <f>M17</f>
        <v>68639.625</v>
      </c>
    </row>
    <row r="18" spans="2:14" s="4" customFormat="1" x14ac:dyDescent="0.2">
      <c r="B18" s="7" t="s">
        <v>108</v>
      </c>
      <c r="C18" s="190"/>
      <c r="D18" s="8" t="s">
        <v>107</v>
      </c>
      <c r="E18" s="9" t="s">
        <v>9</v>
      </c>
      <c r="F18" s="9">
        <v>50</v>
      </c>
      <c r="G18" s="10">
        <v>0.375</v>
      </c>
      <c r="H18" s="9" t="s">
        <v>66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74">
        <f>M18</f>
        <v>77256</v>
      </c>
    </row>
    <row r="19" spans="2:14" s="4" customFormat="1" x14ac:dyDescent="0.2">
      <c r="B19" s="7" t="s">
        <v>140</v>
      </c>
      <c r="C19" s="190"/>
      <c r="D19" s="67" t="s">
        <v>12</v>
      </c>
      <c r="E19" s="37" t="s">
        <v>9</v>
      </c>
      <c r="F19" s="37">
        <v>12</v>
      </c>
      <c r="G19" s="56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80">
        <f t="shared" si="0"/>
        <v>0</v>
      </c>
      <c r="L19" s="38">
        <f t="shared" si="1"/>
        <v>2576</v>
      </c>
      <c r="M19" s="38">
        <f t="shared" si="2"/>
        <v>30912</v>
      </c>
      <c r="N19" s="114">
        <f>M19*1.1</f>
        <v>34003.200000000004</v>
      </c>
    </row>
    <row r="20" spans="2:14" s="4" customFormat="1" x14ac:dyDescent="0.2">
      <c r="B20" s="7" t="s">
        <v>140</v>
      </c>
      <c r="C20" s="190"/>
      <c r="D20" s="67" t="s">
        <v>61</v>
      </c>
      <c r="E20" s="37" t="s">
        <v>14</v>
      </c>
      <c r="F20" s="115">
        <v>12</v>
      </c>
      <c r="G20" s="56">
        <v>1</v>
      </c>
      <c r="H20" s="37" t="s">
        <v>50</v>
      </c>
      <c r="I20" s="38">
        <v>17176</v>
      </c>
      <c r="J20" s="38">
        <f>F20*G20*I20</f>
        <v>206112</v>
      </c>
      <c r="K20" s="80">
        <f t="shared" si="0"/>
        <v>0</v>
      </c>
      <c r="L20" s="38">
        <f t="shared" si="1"/>
        <v>17176</v>
      </c>
      <c r="M20" s="38">
        <f t="shared" si="2"/>
        <v>206112</v>
      </c>
      <c r="N20" s="114">
        <f>M20*1.1</f>
        <v>226723.20000000001</v>
      </c>
    </row>
    <row r="21" spans="2:14" s="4" customFormat="1" x14ac:dyDescent="0.2">
      <c r="B21" s="7" t="s">
        <v>140</v>
      </c>
      <c r="C21" s="180"/>
      <c r="D21" s="67" t="s">
        <v>74</v>
      </c>
      <c r="E21" s="37" t="s">
        <v>14</v>
      </c>
      <c r="F21" s="37">
        <v>12</v>
      </c>
      <c r="G21" s="56">
        <v>1</v>
      </c>
      <c r="H21" s="37" t="s">
        <v>50</v>
      </c>
      <c r="I21" s="38">
        <v>8588</v>
      </c>
      <c r="J21" s="38">
        <f t="shared" si="3"/>
        <v>103056</v>
      </c>
      <c r="K21" s="80">
        <f t="shared" si="0"/>
        <v>0</v>
      </c>
      <c r="L21" s="38">
        <f t="shared" si="1"/>
        <v>8588</v>
      </c>
      <c r="M21" s="38">
        <f t="shared" si="2"/>
        <v>103056</v>
      </c>
      <c r="N21" s="114">
        <f>M21*1.1</f>
        <v>113361.60000000001</v>
      </c>
    </row>
    <row r="22" spans="2:14" s="4" customFormat="1" x14ac:dyDescent="0.2">
      <c r="B22" s="9" t="s">
        <v>109</v>
      </c>
      <c r="C22" s="7" t="s">
        <v>110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71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74">
        <f>M22</f>
        <v>73215.600000000006</v>
      </c>
    </row>
    <row r="23" spans="2:14" s="4" customFormat="1" x14ac:dyDescent="0.2">
      <c r="B23" s="9" t="s">
        <v>111</v>
      </c>
      <c r="C23" s="7" t="s">
        <v>110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66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74">
        <f>M23</f>
        <v>82406.399999999994</v>
      </c>
    </row>
    <row r="24" spans="2:14" s="33" customFormat="1" ht="22.5" x14ac:dyDescent="0.2">
      <c r="B24" s="148" t="s">
        <v>28</v>
      </c>
      <c r="C24" s="148"/>
      <c r="D24" s="148"/>
      <c r="E24" s="148"/>
      <c r="F24" s="28">
        <f>SUM(F16:F23)</f>
        <v>176</v>
      </c>
      <c r="G24" s="191"/>
      <c r="H24" s="191"/>
      <c r="I24" s="28" t="s">
        <v>28</v>
      </c>
      <c r="J24" s="75">
        <f>SUM(J16:J23)</f>
        <v>641597.625</v>
      </c>
      <c r="K24" s="76"/>
      <c r="L24" s="11">
        <f t="shared" si="1"/>
        <v>3645.4410511363635</v>
      </c>
      <c r="M24" s="11">
        <f t="shared" si="2"/>
        <v>641597.625</v>
      </c>
      <c r="N24" s="78">
        <f>SUM(N17:N23)</f>
        <v>675605.625</v>
      </c>
    </row>
    <row r="25" spans="2:14" s="33" customFormat="1" x14ac:dyDescent="0.2">
      <c r="B25" s="1"/>
      <c r="C25" s="1"/>
      <c r="D25" s="1"/>
      <c r="E25" s="1"/>
      <c r="F25" s="99"/>
      <c r="G25" s="100"/>
      <c r="H25" s="100"/>
      <c r="I25" s="99"/>
      <c r="J25" s="101"/>
      <c r="K25" s="102"/>
      <c r="L25" s="22"/>
      <c r="M25" s="22"/>
      <c r="N25" s="4"/>
    </row>
    <row r="26" spans="2:14" s="4" customFormat="1" x14ac:dyDescent="0.2">
      <c r="B26" s="88" t="s">
        <v>138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88" t="s">
        <v>119</v>
      </c>
      <c r="C27" s="89" t="s">
        <v>120</v>
      </c>
      <c r="D27" s="92" t="s">
        <v>121</v>
      </c>
      <c r="E27" s="90" t="s">
        <v>122</v>
      </c>
      <c r="F27" s="90" t="s">
        <v>123</v>
      </c>
      <c r="G27" s="91" t="s">
        <v>124</v>
      </c>
      <c r="H27" s="90" t="s">
        <v>125</v>
      </c>
      <c r="I27" s="93" t="s">
        <v>126</v>
      </c>
      <c r="J27" s="93" t="s">
        <v>127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128</v>
      </c>
      <c r="C29" s="11" t="s">
        <v>129</v>
      </c>
      <c r="D29" s="11" t="s">
        <v>29</v>
      </c>
      <c r="E29" s="11">
        <v>508.62419999999997</v>
      </c>
      <c r="F29" s="11" t="s">
        <v>130</v>
      </c>
      <c r="G29" s="103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128</v>
      </c>
      <c r="C30" s="11" t="s">
        <v>129</v>
      </c>
      <c r="D30" s="11" t="s">
        <v>30</v>
      </c>
      <c r="E30" s="11">
        <v>190.73407499999999</v>
      </c>
      <c r="F30" s="11" t="s">
        <v>130</v>
      </c>
      <c r="G30" s="103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131</v>
      </c>
      <c r="C31" s="11" t="s">
        <v>129</v>
      </c>
      <c r="D31" s="11" t="s">
        <v>29</v>
      </c>
      <c r="E31" s="11">
        <v>1117.2766149900001</v>
      </c>
      <c r="F31" s="11" t="s">
        <v>130</v>
      </c>
      <c r="G31" s="103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132</v>
      </c>
      <c r="C32" s="11" t="s">
        <v>129</v>
      </c>
      <c r="D32" s="11" t="s">
        <v>133</v>
      </c>
      <c r="E32" s="11">
        <v>355.31033400000001</v>
      </c>
      <c r="F32" s="11" t="s">
        <v>134</v>
      </c>
      <c r="G32" s="103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48" t="s">
        <v>28</v>
      </c>
      <c r="C33" s="148"/>
      <c r="D33" s="148"/>
      <c r="E33" s="148"/>
      <c r="F33" s="28"/>
      <c r="G33" s="28">
        <f>SUM(G25:G32)</f>
        <v>54</v>
      </c>
      <c r="H33" s="20"/>
      <c r="I33" s="22"/>
      <c r="J33" s="98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94" t="s">
        <v>116</v>
      </c>
      <c r="C35" s="95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94" t="s">
        <v>136</v>
      </c>
      <c r="C36" s="95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96" t="s">
        <v>137</v>
      </c>
      <c r="C38" s="97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0"/>
    </row>
    <row r="42" spans="2:13" x14ac:dyDescent="0.35">
      <c r="B42" s="41" t="s">
        <v>116</v>
      </c>
      <c r="C42" s="42">
        <f>N24*(1+3%)</f>
        <v>695873.79375000007</v>
      </c>
      <c r="D42" s="79" t="s">
        <v>135</v>
      </c>
    </row>
    <row r="44" spans="2:13" x14ac:dyDescent="0.35">
      <c r="B44" s="2" t="s">
        <v>64</v>
      </c>
      <c r="C44" s="44">
        <v>0.85</v>
      </c>
    </row>
    <row r="46" spans="2:13" x14ac:dyDescent="0.35">
      <c r="B46" s="45" t="s">
        <v>65</v>
      </c>
      <c r="C46" s="46">
        <f>C42*(1-C44)</f>
        <v>104381.06906250003</v>
      </c>
    </row>
    <row r="48" spans="2:13" x14ac:dyDescent="0.35">
      <c r="B48" s="2" t="s">
        <v>67</v>
      </c>
      <c r="C48" s="44">
        <v>0.2</v>
      </c>
    </row>
    <row r="50" spans="2:3" ht="26.25" x14ac:dyDescent="0.4">
      <c r="B50" s="47" t="s">
        <v>113</v>
      </c>
      <c r="C50" s="49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São João 25_V1</vt:lpstr>
      <vt:lpstr>CIRCUITO DE CORRIDAS TVG</vt:lpstr>
      <vt:lpstr>Noticias</vt:lpstr>
      <vt:lpstr>Valoriza PE</vt:lpstr>
      <vt:lpstr>'São João 25_V1'!Area_de_impressao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Joyce Luque Bastos Berthaud</cp:lastModifiedBy>
  <cp:lastPrinted>2025-09-03T15:44:54Z</cp:lastPrinted>
  <dcterms:created xsi:type="dcterms:W3CDTF">2024-03-26T20:08:46Z</dcterms:created>
  <dcterms:modified xsi:type="dcterms:W3CDTF">2025-10-29T21:07:13Z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